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lin Ramirez\Desktop\Presupuesto 2021\Presupuesto 2022\Presupuesto 2023\Proceso Hatillo\Cancha\"/>
    </mc:Choice>
  </mc:AlternateContent>
  <bookViews>
    <workbookView xWindow="0" yWindow="0" windowWidth="24000" windowHeight="9600" tabRatio="866" firstSheet="3" activeTab="3"/>
  </bookViews>
  <sheets>
    <sheet name="PRESUP.EDIF.TIPO A &quot;EL RIIITO&quot;" sheetId="1" state="hidden" r:id="rId1"/>
    <sheet name="PRES Comision" sheetId="2" state="hidden" r:id="rId2"/>
    <sheet name="PRES Comision PRECIO ANTIGUO" sheetId="3" state="hidden" r:id="rId3"/>
    <sheet name="a" sheetId="4" r:id="rId4"/>
    <sheet name="Play Juana Vicente" sheetId="7" state="hidden" r:id="rId5"/>
    <sheet name="Play Hacienda Estrella" sheetId="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\4" localSheetId="3">#REF!</definedName>
    <definedName name="\4" localSheetId="2">#REF!</definedName>
    <definedName name="\4">#REF!</definedName>
    <definedName name="\6" localSheetId="3">#REF!</definedName>
    <definedName name="\6" localSheetId="2">#REF!</definedName>
    <definedName name="\6">#REF!</definedName>
    <definedName name="\E" localSheetId="3">#REF!</definedName>
    <definedName name="\E" localSheetId="2">#REF!</definedName>
    <definedName name="\E">#REF!</definedName>
    <definedName name="\I" localSheetId="3">#REF!</definedName>
    <definedName name="\I" localSheetId="2">#REF!</definedName>
    <definedName name="\I">#REF!</definedName>
    <definedName name="\N" localSheetId="3">#REF!</definedName>
    <definedName name="\N" localSheetId="2">#REF!</definedName>
    <definedName name="\N">#REF!</definedName>
    <definedName name="\O" localSheetId="3">#REF!</definedName>
    <definedName name="\O" localSheetId="2">#REF!</definedName>
    <definedName name="\O">#REF!</definedName>
    <definedName name="\U" localSheetId="3">#REF!</definedName>
    <definedName name="\U" localSheetId="2">#REF!</definedName>
    <definedName name="\U">#REF!</definedName>
    <definedName name="_______________________________OP1">'[1]Mano Obra'!$D$12</definedName>
    <definedName name="_______________________________OP2">'[1]Mano Obra'!$D$14</definedName>
    <definedName name="_______________________________OP3">'[1]Mano Obra'!$D$15</definedName>
    <definedName name="_____________________________OP1">'[1]Mano Obra'!$D$12</definedName>
    <definedName name="_____________________________OP2">'[1]Mano Obra'!$D$14</definedName>
    <definedName name="_____________________________OP3">'[1]Mano Obra'!$D$15</definedName>
    <definedName name="___________________________OP1">'[1]Mano Obra'!$D$12</definedName>
    <definedName name="___________________________OP2">'[1]Mano Obra'!$D$14</definedName>
    <definedName name="___________________________OP3">'[1]Mano Obra'!$D$15</definedName>
    <definedName name="__________________________OP1">'[1]Mano Obra'!$D$12</definedName>
    <definedName name="__________________________OP2">'[1]Mano Obra'!$D$14</definedName>
    <definedName name="__________________________OP3">'[1]Mano Obra'!$D$15</definedName>
    <definedName name="_________________________OP1">'[1]Mano Obra'!$D$12</definedName>
    <definedName name="_________________________OP2">'[1]Mano Obra'!$D$14</definedName>
    <definedName name="_________________________OP3">'[1]Mano Obra'!$D$15</definedName>
    <definedName name="_______________________OP1">'[1]Mano Obra'!$D$12</definedName>
    <definedName name="_______________________OP2">'[1]Mano Obra'!$D$14</definedName>
    <definedName name="_______________________OP3">'[1]Mano Obra'!$D$15</definedName>
    <definedName name="_____________________OP1">'[1]Mano Obra'!$D$12</definedName>
    <definedName name="_____________________OP2">'[1]Mano Obra'!$D$14</definedName>
    <definedName name="_____________________OP3">'[1]Mano Obra'!$D$15</definedName>
    <definedName name="____________________OP1">'[1]Mano Obra'!$D$12</definedName>
    <definedName name="____________________OP2">'[1]Mano Obra'!$D$14</definedName>
    <definedName name="____________________OP3">'[1]Mano Obra'!$D$15</definedName>
    <definedName name="___________________OP1">'[1]Mano Obra'!$D$12</definedName>
    <definedName name="___________________OP2">'[1]Mano Obra'!$D$14</definedName>
    <definedName name="___________________OP3">'[1]Mano Obra'!$D$15</definedName>
    <definedName name="_________________OP1">'[1]Mano Obra'!$D$12</definedName>
    <definedName name="_________________OP2">'[1]Mano Obra'!$D$14</definedName>
    <definedName name="_________________OP3">'[1]Mano Obra'!$D$15</definedName>
    <definedName name="_______________OP1">'[1]Mano Obra'!$D$12</definedName>
    <definedName name="_______________OP2">'[1]Mano Obra'!$D$14</definedName>
    <definedName name="_______________OP3">'[1]Mano Obra'!$D$15</definedName>
    <definedName name="______________OP1">'[1]Mano Obra'!$D$12</definedName>
    <definedName name="______________OP2">'[1]Mano Obra'!$D$14</definedName>
    <definedName name="______________OP3">'[1]Mano Obra'!$D$15</definedName>
    <definedName name="_____________OP1">'[1]Mano Obra'!$D$12</definedName>
    <definedName name="_____________OP2">'[1]Mano Obra'!$D$14</definedName>
    <definedName name="_____________OP3">'[1]Mano Obra'!$D$15</definedName>
    <definedName name="___________CAL50" localSheetId="3">#REF!</definedName>
    <definedName name="___________CAL50" localSheetId="2">#REF!</definedName>
    <definedName name="___________CAL50">#REF!</definedName>
    <definedName name="___________mz125" localSheetId="3">#REF!</definedName>
    <definedName name="___________mz125" localSheetId="2">#REF!</definedName>
    <definedName name="___________mz125">#REF!</definedName>
    <definedName name="___________MZ13" localSheetId="3">#REF!</definedName>
    <definedName name="___________MZ13" localSheetId="2">#REF!</definedName>
    <definedName name="___________MZ13">#REF!</definedName>
    <definedName name="___________MZ14" localSheetId="3">#REF!</definedName>
    <definedName name="___________MZ14" localSheetId="2">#REF!</definedName>
    <definedName name="___________MZ14">#REF!</definedName>
    <definedName name="___________MZ17" localSheetId="3">#REF!</definedName>
    <definedName name="___________MZ17" localSheetId="2">#REF!</definedName>
    <definedName name="___________MZ17">#REF!</definedName>
    <definedName name="___________OP1">'[1]Mano Obra'!$D$12</definedName>
    <definedName name="___________OP2">'[1]Mano Obra'!$D$14</definedName>
    <definedName name="___________OP3">'[1]Mano Obra'!$D$15</definedName>
    <definedName name="_________CAL50">[2]insumo!$D$11</definedName>
    <definedName name="_________hor210">'[3]anal term'!$G$1512</definedName>
    <definedName name="_________OP1">'[1]Mano Obra'!$D$12</definedName>
    <definedName name="_________OP2">'[1]Mano Obra'!$D$14</definedName>
    <definedName name="_________OP3">'[1]Mano Obra'!$D$15</definedName>
    <definedName name="________CAL50" localSheetId="3">#REF!</definedName>
    <definedName name="________CAL50" localSheetId="5">#REF!</definedName>
    <definedName name="________CAL50" localSheetId="2">#REF!</definedName>
    <definedName name="________CAL50">#REF!</definedName>
    <definedName name="________hor210">'[3]anal term'!$G$1512</definedName>
    <definedName name="________MZ1155" localSheetId="3">#REF!</definedName>
    <definedName name="________MZ1155" localSheetId="2">#REF!</definedName>
    <definedName name="________MZ1155">#REF!</definedName>
    <definedName name="________mz125" localSheetId="3">#REF!</definedName>
    <definedName name="________mz125" localSheetId="5">#REF!</definedName>
    <definedName name="________mz125" localSheetId="2">#REF!</definedName>
    <definedName name="________mz125">#REF!</definedName>
    <definedName name="________MZ13" localSheetId="3">#REF!</definedName>
    <definedName name="________MZ13" localSheetId="5">#REF!</definedName>
    <definedName name="________MZ13" localSheetId="2">#REF!</definedName>
    <definedName name="________MZ13">#REF!</definedName>
    <definedName name="________MZ14" localSheetId="3">#REF!</definedName>
    <definedName name="________MZ14" localSheetId="5">#REF!</definedName>
    <definedName name="________MZ14" localSheetId="2">#REF!</definedName>
    <definedName name="________MZ14">#REF!</definedName>
    <definedName name="________MZ17" localSheetId="3">#REF!</definedName>
    <definedName name="________MZ17" localSheetId="5">#REF!</definedName>
    <definedName name="________MZ17" localSheetId="2">#REF!</definedName>
    <definedName name="________MZ17">#REF!</definedName>
    <definedName name="________OP1">'[1]Mano Obra'!$D$12</definedName>
    <definedName name="________OP2">'[1]Mano Obra'!$D$14</definedName>
    <definedName name="________OP3">'[1]Mano Obra'!$D$15</definedName>
    <definedName name="_______hor210">'[3]anal term'!$G$1512</definedName>
    <definedName name="_______MZ16" localSheetId="3">#REF!</definedName>
    <definedName name="_______MZ16" localSheetId="2">#REF!</definedName>
    <definedName name="_______MZ16">#REF!</definedName>
    <definedName name="_______OP1">'[1]Mano Obra'!$D$12</definedName>
    <definedName name="_______OP2">'[1]Mano Obra'!$D$14</definedName>
    <definedName name="_______OP3">'[1]Mano Obra'!$D$15</definedName>
    <definedName name="______CAL50" localSheetId="3">#REF!</definedName>
    <definedName name="______CAL50" localSheetId="2">#REF!</definedName>
    <definedName name="______CAL50">#REF!</definedName>
    <definedName name="______HAC3">#REF!</definedName>
    <definedName name="______hor210">'[3]anal term'!$G$1512</definedName>
    <definedName name="______MZ1155" localSheetId="3">#REF!</definedName>
    <definedName name="______MZ1155" localSheetId="2">#REF!</definedName>
    <definedName name="______MZ1155">#REF!</definedName>
    <definedName name="______mz125" localSheetId="3">#REF!</definedName>
    <definedName name="______mz125" localSheetId="2">#REF!</definedName>
    <definedName name="______mz125">#REF!</definedName>
    <definedName name="______MZ13" localSheetId="3">#REF!</definedName>
    <definedName name="______MZ13" localSheetId="2">#REF!</definedName>
    <definedName name="______MZ13">#REF!</definedName>
    <definedName name="______MZ14" localSheetId="3">#REF!</definedName>
    <definedName name="______MZ14" localSheetId="2">#REF!</definedName>
    <definedName name="______MZ14">#REF!</definedName>
    <definedName name="______MZ16" localSheetId="3">#REF!</definedName>
    <definedName name="______MZ16" localSheetId="2">#REF!</definedName>
    <definedName name="______MZ16">#REF!</definedName>
    <definedName name="______MZ17" localSheetId="3">#REF!</definedName>
    <definedName name="______MZ17" localSheetId="2">#REF!</definedName>
    <definedName name="______MZ17">#REF!</definedName>
    <definedName name="______OP1">'[1]Mano Obra'!$D$12</definedName>
    <definedName name="______OP2">'[1]Mano Obra'!$D$14</definedName>
    <definedName name="______OP3">'[1]Mano Obra'!$D$15</definedName>
    <definedName name="______TUB24">#REF!</definedName>
    <definedName name="______TUB30">#REF!</definedName>
    <definedName name="______TUB36">#REF!</definedName>
    <definedName name="_____CAL50" localSheetId="3">#REF!</definedName>
    <definedName name="_____CAL50" localSheetId="2">#REF!</definedName>
    <definedName name="_____CAL50">#REF!</definedName>
    <definedName name="_____HAC3">#REF!</definedName>
    <definedName name="_____hor210" localSheetId="5">#REF!</definedName>
    <definedName name="_____hor210">'[3]anal term'!$G$1512</definedName>
    <definedName name="_____MZ1155" localSheetId="3">#REF!</definedName>
    <definedName name="_____MZ1155" localSheetId="2">#REF!</definedName>
    <definedName name="_____MZ1155">#REF!</definedName>
    <definedName name="_____mz125" localSheetId="3">#REF!</definedName>
    <definedName name="_____mz125" localSheetId="2">#REF!</definedName>
    <definedName name="_____mz125">#REF!</definedName>
    <definedName name="_____MZ13" localSheetId="3">#REF!</definedName>
    <definedName name="_____MZ13" localSheetId="2">#REF!</definedName>
    <definedName name="_____MZ13">#REF!</definedName>
    <definedName name="_____MZ14" localSheetId="3">#REF!</definedName>
    <definedName name="_____MZ14" localSheetId="2">#REF!</definedName>
    <definedName name="_____MZ14">#REF!</definedName>
    <definedName name="_____MZ16" localSheetId="3">#REF!</definedName>
    <definedName name="_____MZ16" localSheetId="2">#REF!</definedName>
    <definedName name="_____MZ16">#REF!</definedName>
    <definedName name="_____MZ17" localSheetId="3">#REF!</definedName>
    <definedName name="_____MZ17" localSheetId="2">#REF!</definedName>
    <definedName name="_____MZ17">#REF!</definedName>
    <definedName name="_____OP1">'[1]Mano Obra'!$D$12</definedName>
    <definedName name="_____OP2">'[1]Mano Obra'!$D$14</definedName>
    <definedName name="_____OP3">'[1]Mano Obra'!$D$15</definedName>
    <definedName name="_____TUB24">#REF!</definedName>
    <definedName name="_____TUB30">#REF!</definedName>
    <definedName name="_____TUB36">#REF!</definedName>
    <definedName name="____HAC3">#REF!</definedName>
    <definedName name="____hor210">'[3]anal term'!$G$1512</definedName>
    <definedName name="____MZ1155" localSheetId="5">[4]Mezcla!$F$37</definedName>
    <definedName name="____MZ1155">[2]Mezcla!$F$37</definedName>
    <definedName name="____MZ16" localSheetId="3">#REF!</definedName>
    <definedName name="____MZ16" localSheetId="5">#REF!</definedName>
    <definedName name="____MZ16" localSheetId="2">#REF!</definedName>
    <definedName name="____MZ16">#REF!</definedName>
    <definedName name="____OP1">'[1]Mano Obra'!$D$12</definedName>
    <definedName name="____OP2">'[1]Mano Obra'!$D$14</definedName>
    <definedName name="____OP3">'[1]Mano Obra'!$D$15</definedName>
    <definedName name="____TUB24">#REF!</definedName>
    <definedName name="____TUB30">#REF!</definedName>
    <definedName name="____TUB36">#REF!</definedName>
    <definedName name="___CAL50">[4]insumo!$D$11</definedName>
    <definedName name="___HAC3">'[5]ANALISIS PARTIDAS CARRET.'!$H$564</definedName>
    <definedName name="___hor140" localSheetId="3">#REF!</definedName>
    <definedName name="___hor140" localSheetId="5">#REF!</definedName>
    <definedName name="___hor140" localSheetId="2">#REF!</definedName>
    <definedName name="___hor140">#REF!</definedName>
    <definedName name="___hor210">'[3]anal term'!$G$1512</definedName>
    <definedName name="___hor280">[6]Analisis!$D$63</definedName>
    <definedName name="___MZ1155" localSheetId="3">#REF!</definedName>
    <definedName name="___MZ1155" localSheetId="5">#REF!</definedName>
    <definedName name="___MZ1155" localSheetId="2">#REF!</definedName>
    <definedName name="___MZ1155">#REF!</definedName>
    <definedName name="___MZ16" localSheetId="3">#REF!</definedName>
    <definedName name="___MZ16" localSheetId="5">#REF!</definedName>
    <definedName name="___MZ16" localSheetId="2">#REF!</definedName>
    <definedName name="___MZ16">#REF!</definedName>
    <definedName name="___OP1">'[1]Mano Obra'!$D$12</definedName>
    <definedName name="___OP2">'[1]Mano Obra'!$D$14</definedName>
    <definedName name="___OP3">'[1]Mano Obra'!$D$15</definedName>
    <definedName name="___pu1" localSheetId="3">#REF!</definedName>
    <definedName name="___pu1" localSheetId="5">#REF!</definedName>
    <definedName name="___pu1" localSheetId="2">#REF!</definedName>
    <definedName name="___pu1">#REF!</definedName>
    <definedName name="___pu10" localSheetId="3">#REF!</definedName>
    <definedName name="___pu10" localSheetId="5">#REF!</definedName>
    <definedName name="___pu10" localSheetId="2">#REF!</definedName>
    <definedName name="___pu10">#REF!</definedName>
    <definedName name="___pu2" localSheetId="3">#REF!</definedName>
    <definedName name="___pu2" localSheetId="5">#REF!</definedName>
    <definedName name="___pu2" localSheetId="2">#REF!</definedName>
    <definedName name="___pu2">#REF!</definedName>
    <definedName name="___pu4">[7]Sheet4!$E:$E</definedName>
    <definedName name="___pu5">[7]Sheet5!$E:$E</definedName>
    <definedName name="___PU6" localSheetId="3">#REF!</definedName>
    <definedName name="___PU6" localSheetId="5">#REF!</definedName>
    <definedName name="___PU6" localSheetId="2">#REF!</definedName>
    <definedName name="___PU6">#REF!</definedName>
    <definedName name="___pu7" localSheetId="3">#REF!</definedName>
    <definedName name="___pu7" localSheetId="5">#REF!</definedName>
    <definedName name="___pu7" localSheetId="2">#REF!</definedName>
    <definedName name="___pu7">#REF!</definedName>
    <definedName name="___pu8" localSheetId="3">#REF!</definedName>
    <definedName name="___pu8" localSheetId="5">#REF!</definedName>
    <definedName name="___pu8" localSheetId="2">#REF!</definedName>
    <definedName name="___pu8">#REF!</definedName>
    <definedName name="___TC110" localSheetId="3">#REF!</definedName>
    <definedName name="___TC110" localSheetId="2">#REF!</definedName>
    <definedName name="___TC110">#REF!</definedName>
    <definedName name="___TUB24">#REF!</definedName>
    <definedName name="___TUB30">#REF!</definedName>
    <definedName name="___TUB36">#REF!</definedName>
    <definedName name="___ZC1" localSheetId="3">#REF!</definedName>
    <definedName name="___ZC1" localSheetId="2">#REF!</definedName>
    <definedName name="___ZC1">#REF!</definedName>
    <definedName name="___ZE1" localSheetId="3">#REF!</definedName>
    <definedName name="___ZE1" localSheetId="2">#REF!</definedName>
    <definedName name="___ZE1">#REF!</definedName>
    <definedName name="___ZE2" localSheetId="3">#REF!</definedName>
    <definedName name="___ZE2" localSheetId="2">#REF!</definedName>
    <definedName name="___ZE2">#REF!</definedName>
    <definedName name="___ZE3" localSheetId="3">#REF!</definedName>
    <definedName name="___ZE3" localSheetId="2">#REF!</definedName>
    <definedName name="___ZE3">#REF!</definedName>
    <definedName name="___ZE4" localSheetId="3">#REF!</definedName>
    <definedName name="___ZE4" localSheetId="2">#REF!</definedName>
    <definedName name="___ZE4">#REF!</definedName>
    <definedName name="___ZE5" localSheetId="3">#REF!</definedName>
    <definedName name="___ZE5" localSheetId="2">#REF!</definedName>
    <definedName name="___ZE5">#REF!</definedName>
    <definedName name="___ZE6" localSheetId="3">#REF!</definedName>
    <definedName name="___ZE6" localSheetId="2">#REF!</definedName>
    <definedName name="___ZE6">#REF!</definedName>
    <definedName name="__CAL50" localSheetId="3">#REF!</definedName>
    <definedName name="__CAL50" localSheetId="5">#REF!</definedName>
    <definedName name="__CAL50" localSheetId="2">#REF!</definedName>
    <definedName name="__CAL50">#REF!</definedName>
    <definedName name="__hor140" localSheetId="3">#REF!</definedName>
    <definedName name="__hor140" localSheetId="5">#REF!</definedName>
    <definedName name="__hor140" localSheetId="2">#REF!</definedName>
    <definedName name="__hor140">#REF!</definedName>
    <definedName name="__hor210" localSheetId="5">#REF!</definedName>
    <definedName name="__hor210">'[3]anal term'!$G$1512</definedName>
    <definedName name="__hor280">[8]Analisis!$D$63</definedName>
    <definedName name="__IntlFixup" hidden="1">TRUE</definedName>
    <definedName name="__MZ1155" localSheetId="3">#REF!</definedName>
    <definedName name="__MZ1155" localSheetId="5">#REF!</definedName>
    <definedName name="__MZ1155" localSheetId="2">#REF!</definedName>
    <definedName name="__MZ1155">#REF!</definedName>
    <definedName name="__mz125" localSheetId="3">#REF!</definedName>
    <definedName name="__mz125" localSheetId="5">#REF!</definedName>
    <definedName name="__mz125" localSheetId="2">#REF!</definedName>
    <definedName name="__mz125">#REF!</definedName>
    <definedName name="__MZ13" localSheetId="3">#REF!</definedName>
    <definedName name="__MZ13" localSheetId="5">#REF!</definedName>
    <definedName name="__MZ13" localSheetId="2">#REF!</definedName>
    <definedName name="__MZ13">#REF!</definedName>
    <definedName name="__MZ14" localSheetId="3">#REF!</definedName>
    <definedName name="__MZ14" localSheetId="5">#REF!</definedName>
    <definedName name="__MZ14" localSheetId="2">#REF!</definedName>
    <definedName name="__MZ14">#REF!</definedName>
    <definedName name="__MZ16" localSheetId="3">#REF!</definedName>
    <definedName name="__MZ16" localSheetId="5">#REF!</definedName>
    <definedName name="__MZ16" localSheetId="2">#REF!</definedName>
    <definedName name="__MZ16">#REF!</definedName>
    <definedName name="__MZ17" localSheetId="3">#REF!</definedName>
    <definedName name="__MZ17" localSheetId="5">#REF!</definedName>
    <definedName name="__MZ17" localSheetId="2">#REF!</definedName>
    <definedName name="__MZ17">#REF!</definedName>
    <definedName name="__OP1">'[1]Mano Obra'!$D$12</definedName>
    <definedName name="__OP2">'[1]Mano Obra'!$D$14</definedName>
    <definedName name="__OP3">'[1]Mano Obra'!$D$15</definedName>
    <definedName name="__pu1" localSheetId="3">#REF!</definedName>
    <definedName name="__pu1" localSheetId="5">#REF!</definedName>
    <definedName name="__pu1" localSheetId="2">#REF!</definedName>
    <definedName name="__pu1">#REF!</definedName>
    <definedName name="__pu10" localSheetId="3">#REF!</definedName>
    <definedName name="__pu10" localSheetId="5">#REF!</definedName>
    <definedName name="__pu10" localSheetId="2">#REF!</definedName>
    <definedName name="__pu10">#REF!</definedName>
    <definedName name="__pu2" localSheetId="3">#REF!</definedName>
    <definedName name="__pu2" localSheetId="5">#REF!</definedName>
    <definedName name="__pu2" localSheetId="2">#REF!</definedName>
    <definedName name="__pu2">#REF!</definedName>
    <definedName name="__pu3" localSheetId="3">#REF!</definedName>
    <definedName name="__pu3" localSheetId="5">#REF!</definedName>
    <definedName name="__pu3" localSheetId="2">#REF!</definedName>
    <definedName name="__pu3">#REF!</definedName>
    <definedName name="__pu4">[9]Sheet4!$E:$E</definedName>
    <definedName name="__pu5">[9]Sheet5!$E:$E</definedName>
    <definedName name="__PU6" localSheetId="3">#REF!</definedName>
    <definedName name="__PU6" localSheetId="5">#REF!</definedName>
    <definedName name="__PU6" localSheetId="2">#REF!</definedName>
    <definedName name="__PU6">#REF!</definedName>
    <definedName name="__pu7" localSheetId="3">#REF!</definedName>
    <definedName name="__pu7" localSheetId="5">#REF!</definedName>
    <definedName name="__pu7" localSheetId="2">#REF!</definedName>
    <definedName name="__pu7">#REF!</definedName>
    <definedName name="__pu8" localSheetId="3">#REF!</definedName>
    <definedName name="__pu8" localSheetId="5">#REF!</definedName>
    <definedName name="__pu8" localSheetId="2">#REF!</definedName>
    <definedName name="__pu8">#REF!</definedName>
    <definedName name="__TC110" localSheetId="3">#REF!</definedName>
    <definedName name="__TC110" localSheetId="2">#REF!</definedName>
    <definedName name="__TC110">#REF!</definedName>
    <definedName name="__TUB24" localSheetId="3">#REF!</definedName>
    <definedName name="__TUB24">#REF!</definedName>
    <definedName name="__ZC1" localSheetId="3">#REF!</definedName>
    <definedName name="__ZC1" localSheetId="2">#REF!</definedName>
    <definedName name="__ZC1">#REF!</definedName>
    <definedName name="__ZE1" localSheetId="3">#REF!</definedName>
    <definedName name="__ZE1" localSheetId="2">#REF!</definedName>
    <definedName name="__ZE1">#REF!</definedName>
    <definedName name="__ZE2" localSheetId="3">#REF!</definedName>
    <definedName name="__ZE2" localSheetId="2">#REF!</definedName>
    <definedName name="__ZE2">#REF!</definedName>
    <definedName name="__ZE3" localSheetId="3">#REF!</definedName>
    <definedName name="__ZE3" localSheetId="2">#REF!</definedName>
    <definedName name="__ZE3">#REF!</definedName>
    <definedName name="__ZE4" localSheetId="3">#REF!</definedName>
    <definedName name="__ZE4" localSheetId="2">#REF!</definedName>
    <definedName name="__ZE4">#REF!</definedName>
    <definedName name="__ZE5" localSheetId="3">#REF!</definedName>
    <definedName name="__ZE5" localSheetId="2">#REF!</definedName>
    <definedName name="__ZE5">#REF!</definedName>
    <definedName name="__ZE6" localSheetId="3">#REF!</definedName>
    <definedName name="__ZE6" localSheetId="2">#REF!</definedName>
    <definedName name="__ZE6">#REF!</definedName>
    <definedName name="_01_MOV_DE_TIERRA" localSheetId="3">#REF!</definedName>
    <definedName name="_01_MOV_DE_TIERRA" localSheetId="2">#REF!</definedName>
    <definedName name="_01_MOV_DE_TIERRA">#REF!</definedName>
    <definedName name="_02_Hormigón" localSheetId="3">#REF!</definedName>
    <definedName name="_02_Hormigón" localSheetId="2">#REF!</definedName>
    <definedName name="_02_Hormigón">#REF!</definedName>
    <definedName name="_03_Verjas" localSheetId="3">#REF!</definedName>
    <definedName name="_03_Verjas" localSheetId="2">#REF!</definedName>
    <definedName name="_03_Verjas">#REF!</definedName>
    <definedName name="_04_Pasarela" localSheetId="3">#REF!</definedName>
    <definedName name="_04_Pasarela" localSheetId="2">#REF!</definedName>
    <definedName name="_04_Pasarela">#REF!</definedName>
    <definedName name="_05_Inst_Sanit_Edif" localSheetId="3">#REF!</definedName>
    <definedName name="_05_Inst_Sanit_Edif" localSheetId="2">#REF!</definedName>
    <definedName name="_05_Inst_Sanit_Edif">#REF!</definedName>
    <definedName name="_07_Mampostería" localSheetId="3">#REF!</definedName>
    <definedName name="_07_Mampostería" localSheetId="2">#REF!</definedName>
    <definedName name="_07_Mampostería">#REF!</definedName>
    <definedName name="_08_Techos" localSheetId="3">#REF!</definedName>
    <definedName name="_08_Techos" localSheetId="2">#REF!</definedName>
    <definedName name="_08_Techos">#REF!</definedName>
    <definedName name="_09_Revestimientos" localSheetId="3">#REF!</definedName>
    <definedName name="_09_Revestimientos" localSheetId="2">#REF!</definedName>
    <definedName name="_09_Revestimientos">#REF!</definedName>
    <definedName name="_1___MAT_ACERO" localSheetId="3">#REF!</definedName>
    <definedName name="_1___MAT_ACERO" localSheetId="2">#REF!</definedName>
    <definedName name="_1___MAT_ACERO">#REF!</definedName>
    <definedName name="_10___PRES_PLAFONES" localSheetId="3">#REF!</definedName>
    <definedName name="_10___PRES_PLAFONES" localSheetId="2">#REF!</definedName>
    <definedName name="_10___PRES_PLAFONES">#REF!</definedName>
    <definedName name="_10_Puertas" localSheetId="3">#REF!</definedName>
    <definedName name="_10_Puertas" localSheetId="2">#REF!</definedName>
    <definedName name="_10_Puertas">#REF!</definedName>
    <definedName name="_10MAT_HORM._I" localSheetId="3">#REF!</definedName>
    <definedName name="_10MAT_HORM._I" localSheetId="2">#REF!</definedName>
    <definedName name="_10MAT_HORM._I">#REF!</definedName>
    <definedName name="_11___PRES_REVEST." localSheetId="3">#REF!</definedName>
    <definedName name="_11___PRES_REVEST." localSheetId="2">#REF!</definedName>
    <definedName name="_11___PRES_REVEST.">#REF!</definedName>
    <definedName name="_11MAT_MOVTO_TIERR" localSheetId="3">#REF!</definedName>
    <definedName name="_11MAT_MOVTO_TIERR" localSheetId="2">#REF!</definedName>
    <definedName name="_11MAT_MOVTO_TIERR">#REF!</definedName>
    <definedName name="_12___PRES_TOTAL" localSheetId="3">#REF!</definedName>
    <definedName name="_12___PRES_TOTAL" localSheetId="2">#REF!</definedName>
    <definedName name="_12___PRES_TOTAL">#REF!</definedName>
    <definedName name="_12_Ventanas" localSheetId="3">#REF!</definedName>
    <definedName name="_12_Ventanas" localSheetId="2">#REF!</definedName>
    <definedName name="_12_Ventanas">#REF!</definedName>
    <definedName name="_12MAT_PINTURA" localSheetId="3">#REF!</definedName>
    <definedName name="_12MAT_PINTURA" localSheetId="2">#REF!</definedName>
    <definedName name="_12MAT_PINTURA">#REF!</definedName>
    <definedName name="_13___PRES_VENTANAS" localSheetId="3">#REF!</definedName>
    <definedName name="_13___PRES_VENTANAS" localSheetId="2">#REF!</definedName>
    <definedName name="_13___PRES_VENTANAS">#REF!</definedName>
    <definedName name="_13_Pisos" localSheetId="3">#REF!</definedName>
    <definedName name="_13_Pisos" localSheetId="2">#REF!</definedName>
    <definedName name="_13_Pisos">#REF!</definedName>
    <definedName name="_13MAT_PINTURAS" localSheetId="3">#REF!</definedName>
    <definedName name="_13MAT_PINTURAS" localSheetId="2">#REF!</definedName>
    <definedName name="_13MAT_PINTURAS">#REF!</definedName>
    <definedName name="_14__ANAL_REV.CER" localSheetId="3">#REF!</definedName>
    <definedName name="_14__ANAL_REV.CER" localSheetId="2">#REF!</definedName>
    <definedName name="_14__ANAL_REV.CER">#REF!</definedName>
    <definedName name="_14_Plafond" localSheetId="3">#REF!</definedName>
    <definedName name="_14_Plafond" localSheetId="2">#REF!</definedName>
    <definedName name="_14_Plafond">#REF!</definedName>
    <definedName name="_14MAT_PLAFONES" localSheetId="3">#REF!</definedName>
    <definedName name="_14MAT_PLAFONES" localSheetId="2">#REF!</definedName>
    <definedName name="_14MAT_PLAFONES">#REF!</definedName>
    <definedName name="_15__MAT_AGREGADOS" localSheetId="3">#REF!</definedName>
    <definedName name="_15__MAT_AGREGADOS" localSheetId="2">#REF!</definedName>
    <definedName name="_15__MAT_AGREGADOS">#REF!</definedName>
    <definedName name="_15_Ebanis_Edif" localSheetId="3">#REF!</definedName>
    <definedName name="_15_Ebanis_Edif" localSheetId="2">#REF!</definedName>
    <definedName name="_15_Ebanis_Edif">#REF!</definedName>
    <definedName name="_15MAT_REVEST." localSheetId="3">#REF!</definedName>
    <definedName name="_15MAT_REVEST." localSheetId="2">#REF!</definedName>
    <definedName name="_15MAT_REVEST.">#REF!</definedName>
    <definedName name="_16__MAT_BLOQUES" localSheetId="3">#REF!</definedName>
    <definedName name="_16__MAT_BLOQUES" localSheetId="2">#REF!</definedName>
    <definedName name="_16__MAT_BLOQUES">#REF!</definedName>
    <definedName name="_17__MAT_CARP." localSheetId="3">#REF!</definedName>
    <definedName name="_17__MAT_CARP." localSheetId="2">#REF!</definedName>
    <definedName name="_17__MAT_CARP.">#REF!</definedName>
    <definedName name="_17_Acces_Edif" localSheetId="3">#REF!</definedName>
    <definedName name="_17_Acces_Edif" localSheetId="2">#REF!</definedName>
    <definedName name="_17_Acces_Edif">#REF!</definedName>
    <definedName name="_17MAT_VENTANAS" localSheetId="3">#REF!</definedName>
    <definedName name="_17MAT_VENTANAS" localSheetId="2">#REF!</definedName>
    <definedName name="_17MAT_VENTANAS">#REF!</definedName>
    <definedName name="_18__MAT_CEMENTOS" localSheetId="3">#REF!</definedName>
    <definedName name="_18__MAT_CEMENTOS" localSheetId="2">#REF!</definedName>
    <definedName name="_18__MAT_CEMENTOS">#REF!</definedName>
    <definedName name="_18_Inst_Sanit_Solar" localSheetId="3">#REF!</definedName>
    <definedName name="_18_Inst_Sanit_Solar" localSheetId="2">#REF!</definedName>
    <definedName name="_18_Inst_Sanit_Solar">#REF!</definedName>
    <definedName name="_18OBRA_MANO" localSheetId="3">#REF!</definedName>
    <definedName name="_18OBRA_MANO" localSheetId="2">#REF!</definedName>
    <definedName name="_18OBRA_MANO">#REF!</definedName>
    <definedName name="_19__MAT_HORM._I" localSheetId="3">#REF!</definedName>
    <definedName name="_19__MAT_HORM._I" localSheetId="2">#REF!</definedName>
    <definedName name="_19__MAT_HORM._I">#REF!</definedName>
    <definedName name="_1ANAL_REV.CER" localSheetId="3">#REF!</definedName>
    <definedName name="_1ANAL_REV.CER" localSheetId="2">#REF!</definedName>
    <definedName name="_1ANAL_REV.CER">#REF!</definedName>
    <definedName name="_2___MAT_CERRAJ." localSheetId="3">#REF!</definedName>
    <definedName name="_2___MAT_CERRAJ." localSheetId="2">#REF!</definedName>
    <definedName name="_2___MAT_CERRAJ.">#REF!</definedName>
    <definedName name="_20__MAT_MOVTO_TIERR" localSheetId="3">#REF!</definedName>
    <definedName name="_20__MAT_MOVTO_TIERR" localSheetId="2">#REF!</definedName>
    <definedName name="_20__MAT_MOVTO_TIERR">#REF!</definedName>
    <definedName name="_20_Parqueos_Aceras" localSheetId="3">#REF!</definedName>
    <definedName name="_20_Parqueos_Aceras" localSheetId="2">#REF!</definedName>
    <definedName name="_20_Parqueos_Aceras">#REF!</definedName>
    <definedName name="_20PRES_DESAGUES" localSheetId="3">#REF!</definedName>
    <definedName name="_20PRES_DESAGUES" localSheetId="2">#REF!</definedName>
    <definedName name="_20PRES_DESAGUES">#REF!</definedName>
    <definedName name="_21__MAT_PINTURA" localSheetId="3">#REF!</definedName>
    <definedName name="_21__MAT_PINTURA" localSheetId="2">#REF!</definedName>
    <definedName name="_21__MAT_PINTURA">#REF!</definedName>
    <definedName name="_21_Cisterna" localSheetId="3">#REF!</definedName>
    <definedName name="_21_Cisterna" localSheetId="2">#REF!</definedName>
    <definedName name="_21_Cisterna">#REF!</definedName>
    <definedName name="_22__MAT_PINTURAS" localSheetId="3">#REF!</definedName>
    <definedName name="_22__MAT_PINTURAS" localSheetId="2">#REF!</definedName>
    <definedName name="_22__MAT_PINTURAS">#REF!</definedName>
    <definedName name="_22_Casetas" localSheetId="3">#REF!</definedName>
    <definedName name="_22_Casetas" localSheetId="2">#REF!</definedName>
    <definedName name="_22_Casetas">#REF!</definedName>
    <definedName name="_22PRES_FINO" localSheetId="3">#REF!</definedName>
    <definedName name="_22PRES_FINO" localSheetId="2">#REF!</definedName>
    <definedName name="_22PRES_FINO">#REF!</definedName>
    <definedName name="_23__MAT_PLAFONES" localSheetId="3">#REF!</definedName>
    <definedName name="_23__MAT_PLAFONES" localSheetId="2">#REF!</definedName>
    <definedName name="_23__MAT_PLAFONES">#REF!</definedName>
    <definedName name="_23_Jardinería" localSheetId="3">#REF!</definedName>
    <definedName name="_23_Jardinería" localSheetId="2">#REF!</definedName>
    <definedName name="_23_Jardinería">#REF!</definedName>
    <definedName name="_24__MAT_REVEST." localSheetId="3">#REF!</definedName>
    <definedName name="_24__MAT_REVEST." localSheetId="2">#REF!</definedName>
    <definedName name="_24__MAT_REVEST.">#REF!</definedName>
    <definedName name="_24PRES_HORMIGON" localSheetId="3">#REF!</definedName>
    <definedName name="_24PRES_HORMIGON" localSheetId="2">#REF!</definedName>
    <definedName name="_24PRES_HORMIGON">#REF!</definedName>
    <definedName name="_25__OBRA_MANO" localSheetId="3">#REF!</definedName>
    <definedName name="_25__OBRA_MANO" localSheetId="2">#REF!</definedName>
    <definedName name="_25__OBRA_MANO">#REF!</definedName>
    <definedName name="_25_Estruct_Cont" localSheetId="3">#REF!</definedName>
    <definedName name="_25_Estruct_Cont" localSheetId="2">#REF!</definedName>
    <definedName name="_25_Estruct_Cont">#REF!</definedName>
    <definedName name="_26_ANAL_REV.CER" localSheetId="3">#REF!</definedName>
    <definedName name="_26_ANAL_REV.CER" localSheetId="2">#REF!</definedName>
    <definedName name="_26_ANAL_REV.CER">#REF!</definedName>
    <definedName name="_26PRES_I._SANIT." localSheetId="3">#REF!</definedName>
    <definedName name="_26PRES_I._SANIT." localSheetId="2">#REF!</definedName>
    <definedName name="_26PRES_I._SANIT.">#REF!</definedName>
    <definedName name="_28_Gastos_Grales" localSheetId="3">#REF!</definedName>
    <definedName name="_28_Gastos_Grales" localSheetId="2">#REF!</definedName>
    <definedName name="_28_Gastos_Grales">#REF!</definedName>
    <definedName name="_28_MAT_AGREGADOS" localSheetId="3">#REF!</definedName>
    <definedName name="_28_MAT_AGREGADOS" localSheetId="2">#REF!</definedName>
    <definedName name="_28_MAT_AGREGADOS">#REF!</definedName>
    <definedName name="_28PRES_M._TIERRAS" localSheetId="3">#REF!</definedName>
    <definedName name="_28PRES_M._TIERRAS" localSheetId="2">#REF!</definedName>
    <definedName name="_28PRES_M._TIERRAS">#REF!</definedName>
    <definedName name="_29_MAT_BLOQUES" localSheetId="3">#REF!</definedName>
    <definedName name="_29_MAT_BLOQUES" localSheetId="2">#REF!</definedName>
    <definedName name="_29_MAT_BLOQUES">#REF!</definedName>
    <definedName name="_3___MAT_VENTANAS" localSheetId="3">#REF!</definedName>
    <definedName name="_3___MAT_VENTANAS" localSheetId="2">#REF!</definedName>
    <definedName name="_3___MAT_VENTANAS">#REF!</definedName>
    <definedName name="_30_MAT_CARP." localSheetId="3">#REF!</definedName>
    <definedName name="_30_MAT_CARP." localSheetId="2">#REF!</definedName>
    <definedName name="_30_MAT_CARP.">#REF!</definedName>
    <definedName name="_30PRES_MISCEL." localSheetId="3">#REF!</definedName>
    <definedName name="_30PRES_MISCEL." localSheetId="2">#REF!</definedName>
    <definedName name="_30PRES_MISCEL.">#REF!</definedName>
    <definedName name="_31_MAT_CEMENTOS" localSheetId="3">#REF!</definedName>
    <definedName name="_31_MAT_CEMENTOS" localSheetId="2">#REF!</definedName>
    <definedName name="_31_MAT_CEMENTOS">#REF!</definedName>
    <definedName name="_32PRES_MUROS" localSheetId="3">#REF!</definedName>
    <definedName name="_32PRES_MUROS" localSheetId="2">#REF!</definedName>
    <definedName name="_32PRES_MUROS">#REF!</definedName>
    <definedName name="_33_MAT_HORM._I" localSheetId="3">#REF!</definedName>
    <definedName name="_33_MAT_HORM._I" localSheetId="2">#REF!</definedName>
    <definedName name="_33_MAT_HORM._I">#REF!</definedName>
    <definedName name="_34_MAT_MOVTO_TIERR" localSheetId="3">#REF!</definedName>
    <definedName name="_34_MAT_MOVTO_TIERR" localSheetId="2">#REF!</definedName>
    <definedName name="_34_MAT_MOVTO_TIERR">#REF!</definedName>
    <definedName name="_34PRES_PAÑETE" localSheetId="3">#REF!</definedName>
    <definedName name="_34PRES_PAÑETE" localSheetId="2">#REF!</definedName>
    <definedName name="_34PRES_PAÑETE">#REF!</definedName>
    <definedName name="_35_MAT_PINTURA" localSheetId="3">#REF!</definedName>
    <definedName name="_35_MAT_PINTURA" localSheetId="2">#REF!</definedName>
    <definedName name="_35_MAT_PINTURA">#REF!</definedName>
    <definedName name="_36_MAT_PINTURAS" localSheetId="3">#REF!</definedName>
    <definedName name="_36_MAT_PINTURAS" localSheetId="2">#REF!</definedName>
    <definedName name="_36_MAT_PINTURAS">#REF!</definedName>
    <definedName name="_36PRES_PINTURAS" localSheetId="3">#REF!</definedName>
    <definedName name="_36PRES_PINTURAS" localSheetId="2">#REF!</definedName>
    <definedName name="_36PRES_PINTURAS">#REF!</definedName>
    <definedName name="_37_MAT_PLAFONES" localSheetId="3">#REF!</definedName>
    <definedName name="_37_MAT_PLAFONES" localSheetId="2">#REF!</definedName>
    <definedName name="_37_MAT_PLAFONES">#REF!</definedName>
    <definedName name="_38_MAT_REVEST." localSheetId="3">#REF!</definedName>
    <definedName name="_38_MAT_REVEST." localSheetId="2">#REF!</definedName>
    <definedName name="_38_MAT_REVEST.">#REF!</definedName>
    <definedName name="_38PRES_PISOS" localSheetId="3">#REF!</definedName>
    <definedName name="_38PRES_PISOS" localSheetId="2">#REF!</definedName>
    <definedName name="_38PRES_PISOS">#REF!</definedName>
    <definedName name="_3MAT_ACERO" localSheetId="3">#REF!</definedName>
    <definedName name="_3MAT_ACERO" localSheetId="2">#REF!</definedName>
    <definedName name="_3MAT_ACERO">#REF!</definedName>
    <definedName name="_4___PRES_DESAGUES" localSheetId="3">#REF!</definedName>
    <definedName name="_4___PRES_DESAGUES" localSheetId="2">#REF!</definedName>
    <definedName name="_4___PRES_DESAGUES">#REF!</definedName>
    <definedName name="_40_OBRA_MANO" localSheetId="3">#REF!</definedName>
    <definedName name="_40_OBRA_MANO" localSheetId="2">#REF!</definedName>
    <definedName name="_40_OBRA_MANO">#REF!</definedName>
    <definedName name="_40PRES_PLAFONES" localSheetId="3">#REF!</definedName>
    <definedName name="_40PRES_PLAFONES" localSheetId="2">#REF!</definedName>
    <definedName name="_40PRES_PLAFONES">#REF!</definedName>
    <definedName name="_42PRES_REVEST." localSheetId="3">#REF!</definedName>
    <definedName name="_42PRES_REVEST." localSheetId="2">#REF!</definedName>
    <definedName name="_42PRES_REVEST.">#REF!</definedName>
    <definedName name="_44PRES_TOTAL" localSheetId="3">#REF!</definedName>
    <definedName name="_44PRES_TOTAL" localSheetId="2">#REF!</definedName>
    <definedName name="_44PRES_TOTAL">#REF!</definedName>
    <definedName name="_46PRES_VENTANAS" localSheetId="3">#REF!</definedName>
    <definedName name="_46PRES_VENTANAS" localSheetId="2">#REF!</definedName>
    <definedName name="_46PRES_VENTANAS">#REF!</definedName>
    <definedName name="_4MAT_AGREGADOS" localSheetId="3">#REF!</definedName>
    <definedName name="_4MAT_AGREGADOS" localSheetId="2">#REF!</definedName>
    <definedName name="_4MAT_AGREGADOS">#REF!</definedName>
    <definedName name="_5___PRES_FINO" localSheetId="3">#REF!</definedName>
    <definedName name="_5___PRES_FINO" localSheetId="2">#REF!</definedName>
    <definedName name="_5___PRES_FINO">#REF!</definedName>
    <definedName name="_5MAT_BLOQUES" localSheetId="3">#REF!</definedName>
    <definedName name="_5MAT_BLOQUES" localSheetId="2">#REF!</definedName>
    <definedName name="_5MAT_BLOQUES">#REF!</definedName>
    <definedName name="_6___PRES_I._SANIT." localSheetId="3">#REF!</definedName>
    <definedName name="_6___PRES_I._SANIT." localSheetId="2">#REF!</definedName>
    <definedName name="_6___PRES_I._SANIT.">#REF!</definedName>
    <definedName name="_6MAT_CARP." localSheetId="3">#REF!</definedName>
    <definedName name="_6MAT_CARP." localSheetId="2">#REF!</definedName>
    <definedName name="_6MAT_CARP.">#REF!</definedName>
    <definedName name="_7___PRES_MISCEL." localSheetId="3">#REF!</definedName>
    <definedName name="_7___PRES_MISCEL." localSheetId="2">#REF!</definedName>
    <definedName name="_7___PRES_MISCEL.">#REF!</definedName>
    <definedName name="_7MAT_CEMENTOS" localSheetId="3">#REF!</definedName>
    <definedName name="_7MAT_CEMENTOS" localSheetId="2">#REF!</definedName>
    <definedName name="_7MAT_CEMENTOS">#REF!</definedName>
    <definedName name="_8___PRES_PINTURAS" localSheetId="3">#REF!</definedName>
    <definedName name="_8___PRES_PINTURAS" localSheetId="2">#REF!</definedName>
    <definedName name="_8___PRES_PINTURAS">#REF!</definedName>
    <definedName name="_9___PRES_PISOS" localSheetId="3">#REF!</definedName>
    <definedName name="_9___PRES_PISOS" localSheetId="2">#REF!</definedName>
    <definedName name="_9___PRES_PISOS">#REF!</definedName>
    <definedName name="_9MAT_CERRAJ." localSheetId="3">#REF!</definedName>
    <definedName name="_9MAT_CERRAJ." localSheetId="2">#REF!</definedName>
    <definedName name="_9MAT_CERRAJ.">#REF!</definedName>
    <definedName name="_CAL50" localSheetId="3">#REF!</definedName>
    <definedName name="_CAL50" localSheetId="5">#REF!</definedName>
    <definedName name="_CAL50" localSheetId="2">#REF!</definedName>
    <definedName name="_CAL50">#REF!</definedName>
    <definedName name="_CTC220" localSheetId="3">#REF!</definedName>
    <definedName name="_CTC220" localSheetId="5">#REF!</definedName>
    <definedName name="_CTC220" localSheetId="2">#REF!</definedName>
    <definedName name="_CTC220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3" hidden="1">a!$E$5:$E$163</definedName>
    <definedName name="_HAC3" localSheetId="3">#REF!</definedName>
    <definedName name="_HAC3">#REF!</definedName>
    <definedName name="_hor140" localSheetId="3">#REF!</definedName>
    <definedName name="_hor140" localSheetId="5">#REF!</definedName>
    <definedName name="_hor140" localSheetId="2">#REF!</definedName>
    <definedName name="_hor140">#REF!</definedName>
    <definedName name="_hor210" localSheetId="5">#REF!</definedName>
    <definedName name="_hor210">'[3]anal term'!$G$1512</definedName>
    <definedName name="_hor280">[8]Analisis!$D$63</definedName>
    <definedName name="_k1" localSheetId="0">[10]Precios!$A$4:$F$1576</definedName>
    <definedName name="_k1">[11]Precios!$A$4:$F$1576</definedName>
    <definedName name="_k2">[12]Precios!$A$4:$F$1576</definedName>
    <definedName name="_k3" localSheetId="0">[10]Precios!$A$4:$F$1576</definedName>
    <definedName name="_k3">[11]Precios!$A$4:$F$1576</definedName>
    <definedName name="_Key1" localSheetId="3" hidden="1">#REF!</definedName>
    <definedName name="_Key1" localSheetId="5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5" hidden="1">#REF!</definedName>
    <definedName name="_Key2" localSheetId="2" hidden="1">#REF!</definedName>
    <definedName name="_Key2" hidden="1">#REF!</definedName>
    <definedName name="_MZ1155" localSheetId="3">#REF!</definedName>
    <definedName name="_MZ1155" localSheetId="5">#REF!</definedName>
    <definedName name="_MZ1155" localSheetId="2">#REF!</definedName>
    <definedName name="_MZ1155">#REF!</definedName>
    <definedName name="_mz125" localSheetId="3">#REF!</definedName>
    <definedName name="_mz125" localSheetId="5">#REF!</definedName>
    <definedName name="_mz125" localSheetId="2">#REF!</definedName>
    <definedName name="_mz125">#REF!</definedName>
    <definedName name="_MZ13" localSheetId="3">#REF!</definedName>
    <definedName name="_MZ13" localSheetId="5">#REF!</definedName>
    <definedName name="_MZ13" localSheetId="2">#REF!</definedName>
    <definedName name="_MZ13">#REF!</definedName>
    <definedName name="_MZ14" localSheetId="3">#REF!</definedName>
    <definedName name="_MZ14" localSheetId="5">#REF!</definedName>
    <definedName name="_MZ14" localSheetId="2">#REF!</definedName>
    <definedName name="_MZ14">#REF!</definedName>
    <definedName name="_MZ16" localSheetId="3">#REF!</definedName>
    <definedName name="_MZ16" localSheetId="5">#REF!</definedName>
    <definedName name="_MZ16" localSheetId="2">#REF!</definedName>
    <definedName name="_MZ16">#REF!</definedName>
    <definedName name="_MZ17" localSheetId="3">#REF!</definedName>
    <definedName name="_MZ17" localSheetId="5">#REF!</definedName>
    <definedName name="_MZ17" localSheetId="2">#REF!</definedName>
    <definedName name="_MZ17">#REF!</definedName>
    <definedName name="_o" localSheetId="3">#REF!</definedName>
    <definedName name="_o" localSheetId="5">#REF!</definedName>
    <definedName name="_o" localSheetId="2">#REF!</definedName>
    <definedName name="_o">#REF!</definedName>
    <definedName name="_OP1">'[1]Mano Obra'!$D$12</definedName>
    <definedName name="_OP2">'[1]Mano Obra'!$D$14</definedName>
    <definedName name="_OP3">'[1]Mano Obra'!$D$15</definedName>
    <definedName name="_Order1" hidden="1">255</definedName>
    <definedName name="_Order2" hidden="1">255</definedName>
    <definedName name="_PH140" localSheetId="3">#REF!</definedName>
    <definedName name="_PH140" localSheetId="5">#REF!</definedName>
    <definedName name="_PH140" localSheetId="2">#REF!</definedName>
    <definedName name="_PH140">#REF!</definedName>
    <definedName name="_PH160" localSheetId="3">#REF!</definedName>
    <definedName name="_PH160" localSheetId="5">#REF!</definedName>
    <definedName name="_PH160" localSheetId="2">#REF!</definedName>
    <definedName name="_PH160">#REF!</definedName>
    <definedName name="_PH180" localSheetId="3">#REF!</definedName>
    <definedName name="_PH180" localSheetId="5">#REF!</definedName>
    <definedName name="_PH180" localSheetId="2">#REF!</definedName>
    <definedName name="_PH180">#REF!</definedName>
    <definedName name="_PH210" localSheetId="3">#REF!</definedName>
    <definedName name="_PH210" localSheetId="5">#REF!</definedName>
    <definedName name="_PH210" localSheetId="2">#REF!</definedName>
    <definedName name="_PH210">#REF!</definedName>
    <definedName name="_PH240" localSheetId="3">#REF!</definedName>
    <definedName name="_PH240" localSheetId="5">#REF!</definedName>
    <definedName name="_PH240" localSheetId="2">#REF!</definedName>
    <definedName name="_PH240">#REF!</definedName>
    <definedName name="_PH250" localSheetId="3">#REF!</definedName>
    <definedName name="_PH250" localSheetId="5">#REF!</definedName>
    <definedName name="_PH250" localSheetId="2">#REF!</definedName>
    <definedName name="_PH250">#REF!</definedName>
    <definedName name="_PH260" localSheetId="3">#REF!</definedName>
    <definedName name="_PH260" localSheetId="5">#REF!</definedName>
    <definedName name="_PH260" localSheetId="2">#REF!</definedName>
    <definedName name="_PH260">#REF!</definedName>
    <definedName name="_PH280" localSheetId="3">#REF!</definedName>
    <definedName name="_PH280" localSheetId="5">#REF!</definedName>
    <definedName name="_PH280" localSheetId="2">#REF!</definedName>
    <definedName name="_PH280">#REF!</definedName>
    <definedName name="_PH300" localSheetId="3">#REF!</definedName>
    <definedName name="_PH300" localSheetId="5">#REF!</definedName>
    <definedName name="_PH300" localSheetId="2">#REF!</definedName>
    <definedName name="_PH300">#REF!</definedName>
    <definedName name="_PH315" localSheetId="3">#REF!</definedName>
    <definedName name="_PH315" localSheetId="5">#REF!</definedName>
    <definedName name="_PH315" localSheetId="2">#REF!</definedName>
    <definedName name="_PH315">#REF!</definedName>
    <definedName name="_PH350" localSheetId="3">#REF!</definedName>
    <definedName name="_PH350" localSheetId="5">#REF!</definedName>
    <definedName name="_PH350" localSheetId="2">#REF!</definedName>
    <definedName name="_PH350">#REF!</definedName>
    <definedName name="_PH400" localSheetId="3">#REF!</definedName>
    <definedName name="_PH400" localSheetId="5">#REF!</definedName>
    <definedName name="_PH400" localSheetId="2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3">#REF!</definedName>
    <definedName name="_PTC110" localSheetId="5">#REF!</definedName>
    <definedName name="_PTC110" localSheetId="2">#REF!</definedName>
    <definedName name="_PTC110">#REF!</definedName>
    <definedName name="_PTC220" localSheetId="3">#REF!</definedName>
    <definedName name="_PTC220" localSheetId="5">#REF!</definedName>
    <definedName name="_PTC220" localSheetId="2">#REF!</definedName>
    <definedName name="_PTC220">#REF!</definedName>
    <definedName name="_pu1" localSheetId="3">#REF!</definedName>
    <definedName name="_pu1" localSheetId="5">#REF!</definedName>
    <definedName name="_pu1" localSheetId="2">#REF!</definedName>
    <definedName name="_pu1">#REF!</definedName>
    <definedName name="_pu10" localSheetId="3">#REF!</definedName>
    <definedName name="_pu10" localSheetId="5">#REF!</definedName>
    <definedName name="_pu10" localSheetId="2">#REF!</definedName>
    <definedName name="_pu10">#REF!</definedName>
    <definedName name="_pu2" localSheetId="3">#REF!</definedName>
    <definedName name="_pu2" localSheetId="5">#REF!</definedName>
    <definedName name="_pu2" localSheetId="2">#REF!</definedName>
    <definedName name="_pu2">#REF!</definedName>
    <definedName name="_PU3" localSheetId="3">#REF!</definedName>
    <definedName name="_PU3" localSheetId="5">#REF!</definedName>
    <definedName name="_PU3" localSheetId="2">#REF!</definedName>
    <definedName name="_PU3">#REF!</definedName>
    <definedName name="_pu4">[14]Sheet4!$E:$E</definedName>
    <definedName name="_pu5">[14]Sheet5!$E:$E</definedName>
    <definedName name="_PU6" localSheetId="3">#REF!</definedName>
    <definedName name="_PU6" localSheetId="5">#REF!</definedName>
    <definedName name="_PU6" localSheetId="2">#REF!</definedName>
    <definedName name="_PU6">#REF!</definedName>
    <definedName name="_pu7" localSheetId="3">#REF!</definedName>
    <definedName name="_pu7" localSheetId="5">#REF!</definedName>
    <definedName name="_pu7" localSheetId="2">#REF!</definedName>
    <definedName name="_pu7">#REF!</definedName>
    <definedName name="_pu8" localSheetId="3">#REF!</definedName>
    <definedName name="_pu8" localSheetId="5">#REF!</definedName>
    <definedName name="_pu8" localSheetId="2">#REF!</definedName>
    <definedName name="_pu8">#REF!</definedName>
    <definedName name="_Sort" localSheetId="3" hidden="1">#REF!</definedName>
    <definedName name="_Sort" localSheetId="5" hidden="1">#REF!</definedName>
    <definedName name="_Sort" localSheetId="2" hidden="1">#REF!</definedName>
    <definedName name="_Sort" hidden="1">#REF!</definedName>
    <definedName name="_SUB1" localSheetId="3">#REF!</definedName>
    <definedName name="_SUB1" localSheetId="5">#REF!</definedName>
    <definedName name="_SUB1" localSheetId="2">#REF!</definedName>
    <definedName name="_SUB1">#REF!</definedName>
    <definedName name="_TC110" localSheetId="3">#REF!</definedName>
    <definedName name="_TC110" localSheetId="5">#REF!</definedName>
    <definedName name="_TC110" localSheetId="2">#REF!</definedName>
    <definedName name="_TC110">#REF!</definedName>
    <definedName name="_TC220" localSheetId="3">#REF!</definedName>
    <definedName name="_TC220" localSheetId="5">#REF!</definedName>
    <definedName name="_TC220" localSheetId="2">#REF!</definedName>
    <definedName name="_TC220">#REF!</definedName>
    <definedName name="_TUB24" localSheetId="3">#REF!</definedName>
    <definedName name="_TUB24" localSheetId="5">#REF!</definedName>
    <definedName name="_TUB24" localSheetId="2">#REF!</definedName>
    <definedName name="_TUB24">#REF!</definedName>
    <definedName name="_TUB30" localSheetId="3">#REF!</definedName>
    <definedName name="_TUB30">#REF!</definedName>
    <definedName name="_TUB36" localSheetId="3">#REF!</definedName>
    <definedName name="_TUB36">#REF!</definedName>
    <definedName name="_VAR12">[15]Precio!$F$12</definedName>
    <definedName name="_VAR38">[15]Precio!$F$11</definedName>
    <definedName name="_ZC1" localSheetId="3">#REF!</definedName>
    <definedName name="_ZC1" localSheetId="5">#REF!</definedName>
    <definedName name="_ZC1" localSheetId="2">#REF!</definedName>
    <definedName name="_ZC1">#REF!</definedName>
    <definedName name="_ZE1" localSheetId="3">#REF!</definedName>
    <definedName name="_ZE1" localSheetId="5">#REF!</definedName>
    <definedName name="_ZE1" localSheetId="2">#REF!</definedName>
    <definedName name="_ZE1">#REF!</definedName>
    <definedName name="_ZE2" localSheetId="3">#REF!</definedName>
    <definedName name="_ZE2" localSheetId="5">#REF!</definedName>
    <definedName name="_ZE2" localSheetId="2">#REF!</definedName>
    <definedName name="_ZE2">#REF!</definedName>
    <definedName name="_ZE3" localSheetId="3">#REF!</definedName>
    <definedName name="_ZE3" localSheetId="5">#REF!</definedName>
    <definedName name="_ZE3" localSheetId="2">#REF!</definedName>
    <definedName name="_ZE3">#REF!</definedName>
    <definedName name="_ZE4" localSheetId="3">#REF!</definedName>
    <definedName name="_ZE4" localSheetId="5">#REF!</definedName>
    <definedName name="_ZE4" localSheetId="2">#REF!</definedName>
    <definedName name="_ZE4">#REF!</definedName>
    <definedName name="_ZE5" localSheetId="3">#REF!</definedName>
    <definedName name="_ZE5" localSheetId="5">#REF!</definedName>
    <definedName name="_ZE5" localSheetId="2">#REF!</definedName>
    <definedName name="_ZE5">#REF!</definedName>
    <definedName name="_ZE6" localSheetId="3">#REF!</definedName>
    <definedName name="_ZE6" localSheetId="5">#REF!</definedName>
    <definedName name="_ZE6" localSheetId="2">#REF!</definedName>
    <definedName name="_ZE6">#REF!</definedName>
    <definedName name="a" localSheetId="5">#REF!</definedName>
    <definedName name="A_IMPRESIÓN_IM" localSheetId="3">#REF!</definedName>
    <definedName name="A_IMPRESIÓN_IM" localSheetId="2">#REF!</definedName>
    <definedName name="A_IMPRESIÓN_IM">#REF!</definedName>
    <definedName name="aa" localSheetId="3">#REF!</definedName>
    <definedName name="aa" localSheetId="2">#REF!</definedName>
    <definedName name="aa">#REF!</definedName>
    <definedName name="aa_2">"$#REF!.$B$109"</definedName>
    <definedName name="aa_3">"$#REF!.$B$109"</definedName>
    <definedName name="AAG">[15]Precio!$F$20</definedName>
    <definedName name="ABULT" localSheetId="3">#REF!</definedName>
    <definedName name="ABULT" localSheetId="2">#REF!</definedName>
    <definedName name="ABULT">#REF!</definedName>
    <definedName name="AC" localSheetId="3">#REF!</definedName>
    <definedName name="AC" localSheetId="5">[4]insumo!$D$4</definedName>
    <definedName name="AC" localSheetId="2">#REF!</definedName>
    <definedName name="AC">#REF!</definedName>
    <definedName name="aca.19.km">'[16]Analisis Unitarios'!$F$154</definedName>
    <definedName name="aca.1er.km">'[16]Analisis Unitarios'!$F$136</definedName>
    <definedName name="aca.20.km">'[16]Analisis Unitarios'!$F$155</definedName>
    <definedName name="aca.30.km">'[16]Analisis Unitarios'!$F$165</definedName>
    <definedName name="ACA_1" localSheetId="3">#REF!</definedName>
    <definedName name="ACA_1" localSheetId="5">#REF!</definedName>
    <definedName name="ACA_1" localSheetId="2">#REF!</definedName>
    <definedName name="ACA_1">#REF!</definedName>
    <definedName name="ACA_2" localSheetId="3">#REF!</definedName>
    <definedName name="ACA_2" localSheetId="5">#REF!</definedName>
    <definedName name="ACA_2" localSheetId="2">#REF!</definedName>
    <definedName name="ACA_2">#REF!</definedName>
    <definedName name="ACA_6" localSheetId="3">#REF!</definedName>
    <definedName name="ACA_6" localSheetId="5">#REF!</definedName>
    <definedName name="ACA_6" localSheetId="2">#REF!</definedName>
    <definedName name="ACA_6">#REF!</definedName>
    <definedName name="ACA_7" localSheetId="3">#REF!</definedName>
    <definedName name="ACA_7" localSheetId="5">#REF!</definedName>
    <definedName name="ACA_7" localSheetId="2">#REF!</definedName>
    <definedName name="ACA_7">#REF!</definedName>
    <definedName name="ACARREOADOQUIN" localSheetId="3">#REF!</definedName>
    <definedName name="ACARREOADOQUIN" localSheetId="5">#REF!</definedName>
    <definedName name="ACARREOADOQUIN" localSheetId="2">#REF!</definedName>
    <definedName name="ACARREOADOQUIN">#REF!</definedName>
    <definedName name="ACARREOADOQUINCLASICO" localSheetId="3">#REF!</definedName>
    <definedName name="ACARREOADOQUINCLASICO" localSheetId="5">#REF!</definedName>
    <definedName name="ACARREOADOQUINCLASICO" localSheetId="2">#REF!</definedName>
    <definedName name="ACARREOADOQUINCLASICO">#REF!</definedName>
    <definedName name="ACARREOADOQUINCOLONIAL" localSheetId="3">#REF!</definedName>
    <definedName name="ACARREOADOQUINCOLONIAL" localSheetId="5">#REF!</definedName>
    <definedName name="ACARREOADOQUINCOLONIAL" localSheetId="2">#REF!</definedName>
    <definedName name="ACARREOADOQUINCOLONIAL">#REF!</definedName>
    <definedName name="ACARREOADOQUINMEDITERRANEO" localSheetId="3">#REF!</definedName>
    <definedName name="ACARREOADOQUINMEDITERRANEO" localSheetId="5">#REF!</definedName>
    <definedName name="ACARREOADOQUINMEDITERRANEO" localSheetId="2">#REF!</definedName>
    <definedName name="ACARREOADOQUINMEDITERRANEO">#REF!</definedName>
    <definedName name="ACARREOADOQUINMEDITERRANEODIAMANTE" localSheetId="3">#REF!</definedName>
    <definedName name="ACARREOADOQUINMEDITERRANEODIAMANTE" localSheetId="5">#REF!</definedName>
    <definedName name="ACARREOADOQUINMEDITERRANEODIAMANTE" localSheetId="2">#REF!</definedName>
    <definedName name="ACARREOADOQUINMEDITERRANEODIAMANTE">#REF!</definedName>
    <definedName name="ACARREOADOQUINOLYMPUS" localSheetId="3">#REF!</definedName>
    <definedName name="ACARREOADOQUINOLYMPUS" localSheetId="5">#REF!</definedName>
    <definedName name="ACARREOADOQUINOLYMPUS" localSheetId="2">#REF!</definedName>
    <definedName name="ACARREOADOQUINOLYMPUS">#REF!</definedName>
    <definedName name="ACARREOBLINTEL6" localSheetId="3">#REF!</definedName>
    <definedName name="ACARREOBLINTEL6" localSheetId="5">#REF!</definedName>
    <definedName name="ACARREOBLINTEL6" localSheetId="2">#REF!</definedName>
    <definedName name="ACARREOBLINTEL6">#REF!</definedName>
    <definedName name="ACARREOBLINTEL6X8X8" localSheetId="3">#REF!</definedName>
    <definedName name="ACARREOBLINTEL6X8X8" localSheetId="5">#REF!</definedName>
    <definedName name="ACARREOBLINTEL6X8X8" localSheetId="2">#REF!</definedName>
    <definedName name="ACARREOBLINTEL6X8X8">#REF!</definedName>
    <definedName name="ACARREOBLINTEL8" localSheetId="3">#REF!</definedName>
    <definedName name="ACARREOBLINTEL8" localSheetId="5">#REF!</definedName>
    <definedName name="ACARREOBLINTEL8" localSheetId="2">#REF!</definedName>
    <definedName name="ACARREOBLINTEL8">#REF!</definedName>
    <definedName name="ACARREOBLINTEL8X8X8" localSheetId="3">#REF!</definedName>
    <definedName name="ACARREOBLINTEL8X8X8" localSheetId="5">#REF!</definedName>
    <definedName name="ACARREOBLINTEL8X8X8" localSheetId="2">#REF!</definedName>
    <definedName name="ACARREOBLINTEL8X8X8">#REF!</definedName>
    <definedName name="ACARREOBLOCK10" localSheetId="3">#REF!</definedName>
    <definedName name="ACARREOBLOCK10" localSheetId="5">#REF!</definedName>
    <definedName name="ACARREOBLOCK10" localSheetId="2">#REF!</definedName>
    <definedName name="ACARREOBLOCK10">#REF!</definedName>
    <definedName name="ACARREOBLOCK12" localSheetId="3">#REF!</definedName>
    <definedName name="ACARREOBLOCK12" localSheetId="5">#REF!</definedName>
    <definedName name="ACARREOBLOCK12" localSheetId="2">#REF!</definedName>
    <definedName name="ACARREOBLOCK12">#REF!</definedName>
    <definedName name="ACARREOBLOCK4" localSheetId="3">#REF!</definedName>
    <definedName name="ACARREOBLOCK4" localSheetId="5">#REF!</definedName>
    <definedName name="ACARREOBLOCK4" localSheetId="2">#REF!</definedName>
    <definedName name="ACARREOBLOCK4">#REF!</definedName>
    <definedName name="ACARREOBLOCK5" localSheetId="3">#REF!</definedName>
    <definedName name="ACARREOBLOCK5" localSheetId="5">#REF!</definedName>
    <definedName name="ACARREOBLOCK5" localSheetId="2">#REF!</definedName>
    <definedName name="ACARREOBLOCK5">#REF!</definedName>
    <definedName name="ACARREOBLOCK6" localSheetId="3">#REF!</definedName>
    <definedName name="ACARREOBLOCK6" localSheetId="5">#REF!</definedName>
    <definedName name="ACARREOBLOCK6" localSheetId="2">#REF!</definedName>
    <definedName name="ACARREOBLOCK6">#REF!</definedName>
    <definedName name="ACARREOBLOCK8" localSheetId="3">#REF!</definedName>
    <definedName name="ACARREOBLOCK8" localSheetId="5">#REF!</definedName>
    <definedName name="ACARREOBLOCK8" localSheetId="2">#REF!</definedName>
    <definedName name="ACARREOBLOCK8">#REF!</definedName>
    <definedName name="ACARREOBLOCKORN" localSheetId="3">#REF!</definedName>
    <definedName name="ACARREOBLOCKORN" localSheetId="5">#REF!</definedName>
    <definedName name="ACARREOBLOCKORN" localSheetId="2">#REF!</definedName>
    <definedName name="ACARREOBLOCKORN">#REF!</definedName>
    <definedName name="ACARREOBLOCKRUST4" localSheetId="3">#REF!</definedName>
    <definedName name="ACARREOBLOCKRUST4" localSheetId="5">#REF!</definedName>
    <definedName name="ACARREOBLOCKRUST4" localSheetId="2">#REF!</definedName>
    <definedName name="ACARREOBLOCKRUST4">#REF!</definedName>
    <definedName name="ACARREOBLOCKRUST8" localSheetId="3">#REF!</definedName>
    <definedName name="ACARREOBLOCKRUST8" localSheetId="5">#REF!</definedName>
    <definedName name="ACARREOBLOCKRUST8" localSheetId="2">#REF!</definedName>
    <definedName name="ACARREOBLOCKRUST8">#REF!</definedName>
    <definedName name="ACARREOBLOQUETECHO11X20X20GRIS" localSheetId="3">#REF!</definedName>
    <definedName name="ACARREOBLOQUETECHO11X20X20GRIS" localSheetId="5">#REF!</definedName>
    <definedName name="ACARREOBLOQUETECHO11X20X20GRIS" localSheetId="2">#REF!</definedName>
    <definedName name="ACARREOBLOQUETECHO11X20X20GRIS">#REF!</definedName>
    <definedName name="ACARREOBLOQUETECHO15X60COLOR" localSheetId="3">#REF!</definedName>
    <definedName name="ACARREOBLOQUETECHO15X60COLOR" localSheetId="5">#REF!</definedName>
    <definedName name="ACARREOBLOQUETECHO15X60COLOR" localSheetId="2">#REF!</definedName>
    <definedName name="ACARREOBLOQUETECHO15X60COLOR">#REF!</definedName>
    <definedName name="ACARREOBLOQUETECHO15X60GRIS" localSheetId="3">#REF!</definedName>
    <definedName name="ACARREOBLOQUETECHO15X60GRIS" localSheetId="5">#REF!</definedName>
    <definedName name="ACARREOBLOQUETECHO15X60GRIS" localSheetId="2">#REF!</definedName>
    <definedName name="ACARREOBLOQUETECHO15X60GRIS">#REF!</definedName>
    <definedName name="ACARREOBLOVIGA6" localSheetId="3">#REF!</definedName>
    <definedName name="ACARREOBLOVIGA6" localSheetId="5">#REF!</definedName>
    <definedName name="ACARREOBLOVIGA6" localSheetId="2">#REF!</definedName>
    <definedName name="ACARREOBLOVIGA6">#REF!</definedName>
    <definedName name="ACARREOBLOVIGA8" localSheetId="3">#REF!</definedName>
    <definedName name="ACARREOBLOVIGA8" localSheetId="5">#REF!</definedName>
    <definedName name="ACARREOBLOVIGA8" localSheetId="2">#REF!</definedName>
    <definedName name="ACARREOBLOVIGA8">#REF!</definedName>
    <definedName name="ACARREOMOSAICOGRAVILLA30X30" localSheetId="3">#REF!</definedName>
    <definedName name="ACARREOMOSAICOGRAVILLA30X30" localSheetId="5">#REF!</definedName>
    <definedName name="ACARREOMOSAICOGRAVILLA30X30" localSheetId="2">#REF!</definedName>
    <definedName name="ACARREOMOSAICOGRAVILLA30X30">#REF!</definedName>
    <definedName name="ACARREOPISOS" localSheetId="3">#REF!</definedName>
    <definedName name="ACARREOPISOS" localSheetId="5">#REF!</definedName>
    <definedName name="ACARREOPISOS" localSheetId="2">#REF!</definedName>
    <definedName name="ACARREOPISOS">#REF!</definedName>
    <definedName name="ACARREOVIBRAZO30X30" localSheetId="3">#REF!</definedName>
    <definedName name="ACARREOVIBRAZO30X30" localSheetId="5">#REF!</definedName>
    <definedName name="ACARREOVIBRAZO30X30" localSheetId="2">#REF!</definedName>
    <definedName name="ACARREOVIBRAZO30X30">#REF!</definedName>
    <definedName name="ACARREOVIBRAZO40X40" localSheetId="3">#REF!</definedName>
    <definedName name="ACARREOVIBRAZO40X40" localSheetId="5">#REF!</definedName>
    <definedName name="ACARREOVIBRAZO40X40" localSheetId="2">#REF!</definedName>
    <definedName name="ACARREOVIBRAZO40X40">#REF!</definedName>
    <definedName name="ACARREOVIBRORUSTICO30X30" localSheetId="3">#REF!</definedName>
    <definedName name="ACARREOVIBRORUSTICO30X30" localSheetId="5">#REF!</definedName>
    <definedName name="ACARREOVIBRORUSTICO30X30" localSheetId="2">#REF!</definedName>
    <definedName name="ACARREOVIBRORUSTICO30X30">#REF!</definedName>
    <definedName name="ACARREOZOCALOS" localSheetId="3">#REF!</definedName>
    <definedName name="ACARREOZOCALOS" localSheetId="5">#REF!</definedName>
    <definedName name="ACARREOZOCALOS" localSheetId="2">#REF!</definedName>
    <definedName name="ACARREOZOCALOS">#REF!</definedName>
    <definedName name="ACARREPTABLETA" localSheetId="3">#REF!</definedName>
    <definedName name="ACARREPTABLETA" localSheetId="5">#REF!</definedName>
    <definedName name="ACARREPTABLETA" localSheetId="2">#REF!</definedName>
    <definedName name="ACARREPTABLETA">#REF!</definedName>
    <definedName name="ACERA" localSheetId="3">#REF!</definedName>
    <definedName name="ACERA" localSheetId="5">#REF!</definedName>
    <definedName name="ACERA" localSheetId="2">#REF!</definedName>
    <definedName name="ACERA">#REF!</definedName>
    <definedName name="acera1" localSheetId="3">#REF!</definedName>
    <definedName name="acera1" localSheetId="2">#REF!</definedName>
    <definedName name="acera1">#REF!</definedName>
    <definedName name="acera12" localSheetId="3">#REF!</definedName>
    <definedName name="acera12" localSheetId="2">#REF!</definedName>
    <definedName name="acera12">#REF!</definedName>
    <definedName name="aceras" localSheetId="3">#REF!</definedName>
    <definedName name="aceras" localSheetId="5">#REF!</definedName>
    <definedName name="aceras" localSheetId="2">#REF!</definedName>
    <definedName name="aceras">#REF!</definedName>
    <definedName name="acero" localSheetId="3">#REF!</definedName>
    <definedName name="acero" localSheetId="5">#REF!</definedName>
    <definedName name="acero" localSheetId="2">#REF!</definedName>
    <definedName name="acero">#REF!</definedName>
    <definedName name="Acero_1">#N/A</definedName>
    <definedName name="Acero_1_2_____Grado_40">[17]Insumos!$B$6:$D$6</definedName>
    <definedName name="Acero_1_4______Grado_40">[17]Insumos!$B$7:$D$7</definedName>
    <definedName name="Acero_2">#N/A</definedName>
    <definedName name="Acero_3">#N/A</definedName>
    <definedName name="Acero_3_4__1_____Grado_40">[17]Insumos!$B$8:$D$8</definedName>
    <definedName name="Acero_3_8______Grado_40">[17]Insumos!$B$9:$D$9</definedName>
    <definedName name="Acero_QQ" localSheetId="3">#REF!</definedName>
    <definedName name="Acero_QQ" localSheetId="2">#REF!</definedName>
    <definedName name="Acero_QQ">#REF!</definedName>
    <definedName name="acero1" localSheetId="3">#REF!</definedName>
    <definedName name="acero1" localSheetId="5">#REF!</definedName>
    <definedName name="acero1" localSheetId="2">#REF!</definedName>
    <definedName name="acero1">#REF!</definedName>
    <definedName name="ACERO12" localSheetId="3">#REF!</definedName>
    <definedName name="ACERO12" localSheetId="5">#REF!</definedName>
    <definedName name="ACERO12" localSheetId="2">#REF!</definedName>
    <definedName name="ACERO12">#REF!</definedName>
    <definedName name="ACERO1225" localSheetId="3">#REF!</definedName>
    <definedName name="ACERO1225" localSheetId="5">#REF!</definedName>
    <definedName name="ACERO1225" localSheetId="2">#REF!</definedName>
    <definedName name="ACERO1225">#REF!</definedName>
    <definedName name="ACERO14" localSheetId="3">#REF!</definedName>
    <definedName name="ACERO14" localSheetId="5">#REF!</definedName>
    <definedName name="ACERO14" localSheetId="2">#REF!</definedName>
    <definedName name="ACERO14">#REF!</definedName>
    <definedName name="acero2" localSheetId="3">#REF!</definedName>
    <definedName name="acero2" localSheetId="2">#REF!</definedName>
    <definedName name="acero2">#REF!</definedName>
    <definedName name="ACERO34" localSheetId="3">#REF!</definedName>
    <definedName name="ACERO34" localSheetId="5">#REF!</definedName>
    <definedName name="ACERO34" localSheetId="2">#REF!</definedName>
    <definedName name="ACERO34">#REF!</definedName>
    <definedName name="ACERO38" localSheetId="3">#REF!</definedName>
    <definedName name="ACERO38" localSheetId="5">#REF!</definedName>
    <definedName name="ACERO38" localSheetId="2">#REF!</definedName>
    <definedName name="ACERO38">#REF!</definedName>
    <definedName name="ACERO3825" localSheetId="3">#REF!</definedName>
    <definedName name="ACERO3825" localSheetId="5">#REF!</definedName>
    <definedName name="ACERO3825" localSheetId="2">#REF!</definedName>
    <definedName name="ACERO3825">#REF!</definedName>
    <definedName name="ACERO60">[18]Mat!$D$15</definedName>
    <definedName name="ACERO601" localSheetId="3">#REF!</definedName>
    <definedName name="ACERO601" localSheetId="5">#REF!</definedName>
    <definedName name="ACERO601" localSheetId="2">#REF!</definedName>
    <definedName name="ACERO601">#REF!</definedName>
    <definedName name="ACERO6012" localSheetId="3">#REF!</definedName>
    <definedName name="ACERO6012" localSheetId="5">#REF!</definedName>
    <definedName name="ACERO6012" localSheetId="2">#REF!</definedName>
    <definedName name="ACERO6012">#REF!</definedName>
    <definedName name="ACERO601225" localSheetId="3">#REF!</definedName>
    <definedName name="ACERO601225" localSheetId="5">#REF!</definedName>
    <definedName name="ACERO601225" localSheetId="2">#REF!</definedName>
    <definedName name="ACERO601225">#REF!</definedName>
    <definedName name="ACERO6034" localSheetId="3">#REF!</definedName>
    <definedName name="ACERO6034" localSheetId="5">#REF!</definedName>
    <definedName name="ACERO6034" localSheetId="2">#REF!</definedName>
    <definedName name="ACERO6034">#REF!</definedName>
    <definedName name="ACERO6035" localSheetId="3">#REF!</definedName>
    <definedName name="ACERO6035" localSheetId="2">#REF!</definedName>
    <definedName name="ACERO6035">#REF!</definedName>
    <definedName name="ACERO6038" localSheetId="3">#REF!</definedName>
    <definedName name="ACERO6038" localSheetId="5">#REF!</definedName>
    <definedName name="ACERO6038" localSheetId="2">#REF!</definedName>
    <definedName name="ACERO6038">#REF!</definedName>
    <definedName name="ACERO603825" localSheetId="3">#REF!</definedName>
    <definedName name="ACERO603825" localSheetId="5">#REF!</definedName>
    <definedName name="ACERO603825" localSheetId="2">#REF!</definedName>
    <definedName name="ACERO603825">#REF!</definedName>
    <definedName name="acerog40">[19]MATERIALES!$G$7</definedName>
    <definedName name="aceroi" localSheetId="3">#REF!</definedName>
    <definedName name="aceroi" localSheetId="5">#REF!</definedName>
    <definedName name="aceroi" localSheetId="2">#REF!</definedName>
    <definedName name="aceroi">#REF!</definedName>
    <definedName name="aceroii" localSheetId="3">#REF!</definedName>
    <definedName name="aceroii" localSheetId="5">#REF!</definedName>
    <definedName name="aceroii" localSheetId="2">#REF!</definedName>
    <definedName name="aceroii">#REF!</definedName>
    <definedName name="aceromalla" localSheetId="3">#REF!</definedName>
    <definedName name="aceromalla" localSheetId="5">#REF!</definedName>
    <definedName name="aceromalla" localSheetId="2">#REF!</definedName>
    <definedName name="aceromalla">#REF!</definedName>
    <definedName name="ACEROQQ" localSheetId="3">#REF!</definedName>
    <definedName name="ACEROQQ" localSheetId="2">#REF!</definedName>
    <definedName name="ACEROQQ">#REF!</definedName>
    <definedName name="ACOMALTATENSIONCONTRA" localSheetId="3">#REF!</definedName>
    <definedName name="ACOMALTATENSIONCONTRA" localSheetId="5">#REF!</definedName>
    <definedName name="ACOMALTATENSIONCONTRA" localSheetId="2">#REF!</definedName>
    <definedName name="ACOMALTATENSIONCONTRA">#REF!</definedName>
    <definedName name="ACOMDEPLANTANUEAEQUIPO800ACONTRA" localSheetId="3">#REF!</definedName>
    <definedName name="ACOMDEPLANTANUEAEQUIPO800ACONTRA" localSheetId="5">#REF!</definedName>
    <definedName name="ACOMDEPLANTANUEAEQUIPO800ACONTRA" localSheetId="2">#REF!</definedName>
    <definedName name="ACOMDEPLANTANUEAEQUIPO800ACONTRA">#REF!</definedName>
    <definedName name="ACOMDESDEEQUIPOAPANELAA" localSheetId="3">#REF!</definedName>
    <definedName name="ACOMDESDEEQUIPOAPANELAA" localSheetId="5">#REF!</definedName>
    <definedName name="ACOMDESDEEQUIPOAPANELAA" localSheetId="2">#REF!</definedName>
    <definedName name="ACOMDESDEEQUIPOAPANELAA">#REF!</definedName>
    <definedName name="ACOMELEC" localSheetId="3">#REF!</definedName>
    <definedName name="ACOMELEC" localSheetId="5">#REF!</definedName>
    <definedName name="ACOMELEC" localSheetId="2">#REF!</definedName>
    <definedName name="ACOMELEC">#REF!</definedName>
    <definedName name="ACOMEQUIPOAPANELBOMBACONTRA" localSheetId="3">#REF!</definedName>
    <definedName name="ACOMEQUIPOAPANELBOMBACONTRA" localSheetId="5">#REF!</definedName>
    <definedName name="ACOMEQUIPOAPANELBOMBACONTRA" localSheetId="2">#REF!</definedName>
    <definedName name="ACOMEQUIPOAPANELBOMBACONTRA">#REF!</definedName>
    <definedName name="ACOMEQUIPOAPANELLUCESPARQCONTRA" localSheetId="3">#REF!</definedName>
    <definedName name="ACOMEQUIPOAPANELLUCESPARQCONTRA" localSheetId="5">#REF!</definedName>
    <definedName name="ACOMEQUIPOAPANELLUCESPARQCONTRA" localSheetId="2">#REF!</definedName>
    <definedName name="ACOMEQUIPOAPANELLUCESPARQCONTRA">#REF!</definedName>
    <definedName name="ACOMPRIDEPOSTEATRANSF750CONTRA" localSheetId="3">#REF!</definedName>
    <definedName name="ACOMPRIDEPOSTEATRANSF750CONTRA" localSheetId="5">#REF!</definedName>
    <definedName name="ACOMPRIDEPOSTEATRANSF750CONTRA" localSheetId="2">#REF!</definedName>
    <definedName name="ACOMPRIDEPOSTEATRANSF750CONTRA">#REF!</definedName>
    <definedName name="ACOMSECDEEQUIPOAPANLUCESYTC" localSheetId="3">#REF!</definedName>
    <definedName name="ACOMSECDEEQUIPOAPANLUCESYTC" localSheetId="5">#REF!</definedName>
    <definedName name="ACOMSECDEEQUIPOAPANLUCESYTC" localSheetId="2">#REF!</definedName>
    <definedName name="ACOMSECDEEQUIPOAPANLUCESYTC">#REF!</definedName>
    <definedName name="ACOMSECDEPLANUEAEQUI800CONTRA" localSheetId="3">#REF!</definedName>
    <definedName name="ACOMSECDEPLANUEAEQUI800CONTRA" localSheetId="5">#REF!</definedName>
    <definedName name="ACOMSECDEPLANUEAEQUI800CONTRA" localSheetId="2">#REF!</definedName>
    <definedName name="ACOMSECDEPLANUEAEQUI800CONTRA">#REF!</definedName>
    <definedName name="ACOMSECDETRANSF750AREGBCONTRA" localSheetId="3">#REF!</definedName>
    <definedName name="ACOMSECDETRANSF750AREGBCONTRA" localSheetId="5">#REF!</definedName>
    <definedName name="ACOMSECDETRANSF750AREGBCONTRA" localSheetId="2">#REF!</definedName>
    <definedName name="ACOMSECDETRANSF750AREGBCONTRA">#REF!</definedName>
    <definedName name="ACOMSECTRANSFAEQUIPOCONTRA" localSheetId="3">#REF!</definedName>
    <definedName name="ACOMSECTRANSFAEQUIPOCONTRA" localSheetId="5">#REF!</definedName>
    <definedName name="ACOMSECTRANSFAEQUIPOCONTRA" localSheetId="2">#REF!</definedName>
    <definedName name="ACOMSECTRANSFAEQUIPOCONTRA">#REF!</definedName>
    <definedName name="Actividad" localSheetId="3">#REF!</definedName>
    <definedName name="Actividad" localSheetId="2">#REF!</definedName>
    <definedName name="Actividad">#REF!</definedName>
    <definedName name="ADAMIOSIN" localSheetId="3">#REF!</definedName>
    <definedName name="ADAMIOSIN" localSheetId="2">#REF!</definedName>
    <definedName name="ADAMIOSIN">#REF!</definedName>
    <definedName name="ADAPTADOR_HEM_PVC_1" localSheetId="3">#REF!</definedName>
    <definedName name="ADAPTADOR_HEM_PVC_1" localSheetId="2">#REF!</definedName>
    <definedName name="ADAPTADOR_HEM_PVC_1">#REF!</definedName>
    <definedName name="ADAPTADOR_HEM_PVC_12" localSheetId="3">#REF!</definedName>
    <definedName name="ADAPTADOR_HEM_PVC_12" localSheetId="2">#REF!</definedName>
    <definedName name="ADAPTADOR_HEM_PVC_12">#REF!</definedName>
    <definedName name="ADAPTADOR_HEM_PVC_34" localSheetId="3">#REF!</definedName>
    <definedName name="ADAPTADOR_HEM_PVC_34" localSheetId="2">#REF!</definedName>
    <definedName name="ADAPTADOR_HEM_PVC_34">#REF!</definedName>
    <definedName name="ADAPTADOR_MAC_PVC_1" localSheetId="3">#REF!</definedName>
    <definedName name="ADAPTADOR_MAC_PVC_1" localSheetId="2">#REF!</definedName>
    <definedName name="ADAPTADOR_MAC_PVC_1">#REF!</definedName>
    <definedName name="ADAPTADOR_MAC_PVC_12" localSheetId="3">#REF!</definedName>
    <definedName name="ADAPTADOR_MAC_PVC_12" localSheetId="2">#REF!</definedName>
    <definedName name="ADAPTADOR_MAC_PVC_12">#REF!</definedName>
    <definedName name="ADAPTADOR_MAC_PVC_34" localSheetId="3">#REF!</definedName>
    <definedName name="ADAPTADOR_MAC_PVC_34" localSheetId="2">#REF!</definedName>
    <definedName name="ADAPTADOR_MAC_PVC_34">#REF!</definedName>
    <definedName name="adaptadorhembra1">[20]INSUMO!$D$131</definedName>
    <definedName name="adaptadormacho12">[20]INSUMO!$D$136</definedName>
    <definedName name="ADAPTCPVCH12" localSheetId="3">#REF!</definedName>
    <definedName name="ADAPTCPVCH12" localSheetId="5">#REF!</definedName>
    <definedName name="ADAPTCPVCH12" localSheetId="2">#REF!</definedName>
    <definedName name="ADAPTCPVCH12">#REF!</definedName>
    <definedName name="ADAPTCPVCH34" localSheetId="3">#REF!</definedName>
    <definedName name="ADAPTCPVCH34" localSheetId="5">#REF!</definedName>
    <definedName name="ADAPTCPVCH34" localSheetId="2">#REF!</definedName>
    <definedName name="ADAPTCPVCH34">#REF!</definedName>
    <definedName name="ADAPTCPVCM12" localSheetId="3">#REF!</definedName>
    <definedName name="ADAPTCPVCM12" localSheetId="5">#REF!</definedName>
    <definedName name="ADAPTCPVCM12" localSheetId="2">#REF!</definedName>
    <definedName name="ADAPTCPVCM12">#REF!</definedName>
    <definedName name="ADAPTCPVCM34" localSheetId="3">#REF!</definedName>
    <definedName name="ADAPTCPVCM34" localSheetId="5">#REF!</definedName>
    <definedName name="ADAPTCPVCM34" localSheetId="2">#REF!</definedName>
    <definedName name="ADAPTCPVCM34">#REF!</definedName>
    <definedName name="ADAPTPVCH1" localSheetId="3">#REF!</definedName>
    <definedName name="ADAPTPVCH1" localSheetId="5">#REF!</definedName>
    <definedName name="ADAPTPVCH1" localSheetId="2">#REF!</definedName>
    <definedName name="ADAPTPVCH1">#REF!</definedName>
    <definedName name="ADAPTPVCH112" localSheetId="3">#REF!</definedName>
    <definedName name="ADAPTPVCH112" localSheetId="5">#REF!</definedName>
    <definedName name="ADAPTPVCH112" localSheetId="2">#REF!</definedName>
    <definedName name="ADAPTPVCH112">#REF!</definedName>
    <definedName name="ADAPTPVCH12" localSheetId="3">#REF!</definedName>
    <definedName name="ADAPTPVCH12" localSheetId="5">#REF!</definedName>
    <definedName name="ADAPTPVCH12" localSheetId="2">#REF!</definedName>
    <definedName name="ADAPTPVCH12">#REF!</definedName>
    <definedName name="ADAPTPVCH2" localSheetId="3">#REF!</definedName>
    <definedName name="ADAPTPVCH2" localSheetId="5">#REF!</definedName>
    <definedName name="ADAPTPVCH2" localSheetId="2">#REF!</definedName>
    <definedName name="ADAPTPVCH2">#REF!</definedName>
    <definedName name="ADAPTPVCH3" localSheetId="3">#REF!</definedName>
    <definedName name="ADAPTPVCH3" localSheetId="5">#REF!</definedName>
    <definedName name="ADAPTPVCH3" localSheetId="2">#REF!</definedName>
    <definedName name="ADAPTPVCH3">#REF!</definedName>
    <definedName name="ADAPTPVCH34" localSheetId="3">#REF!</definedName>
    <definedName name="ADAPTPVCH34" localSheetId="5">#REF!</definedName>
    <definedName name="ADAPTPVCH34" localSheetId="2">#REF!</definedName>
    <definedName name="ADAPTPVCH34">#REF!</definedName>
    <definedName name="ADAPTPVCH4" localSheetId="3">#REF!</definedName>
    <definedName name="ADAPTPVCH4" localSheetId="5">#REF!</definedName>
    <definedName name="ADAPTPVCH4" localSheetId="2">#REF!</definedName>
    <definedName name="ADAPTPVCH4">#REF!</definedName>
    <definedName name="ADAPTPVCH6" localSheetId="3">#REF!</definedName>
    <definedName name="ADAPTPVCH6" localSheetId="5">#REF!</definedName>
    <definedName name="ADAPTPVCH6" localSheetId="2">#REF!</definedName>
    <definedName name="ADAPTPVCH6">#REF!</definedName>
    <definedName name="ADAPTPVCM1" localSheetId="3">#REF!</definedName>
    <definedName name="ADAPTPVCM1" localSheetId="5">#REF!</definedName>
    <definedName name="ADAPTPVCM1" localSheetId="2">#REF!</definedName>
    <definedName name="ADAPTPVCM1">#REF!</definedName>
    <definedName name="ADAPTPVCM112" localSheetId="3">#REF!</definedName>
    <definedName name="ADAPTPVCM112" localSheetId="5">#REF!</definedName>
    <definedName name="ADAPTPVCM112" localSheetId="2">#REF!</definedName>
    <definedName name="ADAPTPVCM112">#REF!</definedName>
    <definedName name="ADAPTPVCM12" localSheetId="3">#REF!</definedName>
    <definedName name="ADAPTPVCM12" localSheetId="5">#REF!</definedName>
    <definedName name="ADAPTPVCM12" localSheetId="2">#REF!</definedName>
    <definedName name="ADAPTPVCM12">#REF!</definedName>
    <definedName name="ADAPTPVCM2" localSheetId="3">#REF!</definedName>
    <definedName name="ADAPTPVCM2" localSheetId="5">#REF!</definedName>
    <definedName name="ADAPTPVCM2" localSheetId="2">#REF!</definedName>
    <definedName name="ADAPTPVCM2">#REF!</definedName>
    <definedName name="ADAPTPVCM3" localSheetId="3">#REF!</definedName>
    <definedName name="ADAPTPVCM3" localSheetId="5">#REF!</definedName>
    <definedName name="ADAPTPVCM3" localSheetId="2">#REF!</definedName>
    <definedName name="ADAPTPVCM3">#REF!</definedName>
    <definedName name="ADAPTPVCM34" localSheetId="3">#REF!</definedName>
    <definedName name="ADAPTPVCM34" localSheetId="5">#REF!</definedName>
    <definedName name="ADAPTPVCM34" localSheetId="2">#REF!</definedName>
    <definedName name="ADAPTPVCM34">#REF!</definedName>
    <definedName name="ADAPTPVCM4" localSheetId="3">#REF!</definedName>
    <definedName name="ADAPTPVCM4" localSheetId="5">#REF!</definedName>
    <definedName name="ADAPTPVCM4" localSheetId="2">#REF!</definedName>
    <definedName name="ADAPTPVCM4">#REF!</definedName>
    <definedName name="ADAPTPVCM6" localSheetId="3">#REF!</definedName>
    <definedName name="ADAPTPVCM6" localSheetId="5">#REF!</definedName>
    <definedName name="ADAPTPVCM6" localSheetId="2">#REF!</definedName>
    <definedName name="ADAPTPVCM6">#REF!</definedName>
    <definedName name="ADER" localSheetId="3">#REF!</definedName>
    <definedName name="ADER" localSheetId="5">#REF!</definedName>
    <definedName name="ADER" localSheetId="2">#REF!</definedName>
    <definedName name="ADER">#REF!</definedName>
    <definedName name="ADHERENCIA" localSheetId="3">#REF!</definedName>
    <definedName name="ADHERENCIA" localSheetId="5">#REF!</definedName>
    <definedName name="ADHERENCIA" localSheetId="2">#REF!</definedName>
    <definedName name="ADHERENCIA">#REF!</definedName>
    <definedName name="ADICIONAL">#N/A</definedName>
    <definedName name="ADITIVO" localSheetId="3">#REF!</definedName>
    <definedName name="ADITIVO" localSheetId="5">#REF!</definedName>
    <definedName name="ADITIVO" localSheetId="2">#REF!</definedName>
    <definedName name="ADITIVO">#REF!</definedName>
    <definedName name="ADITIVO_IMPERMEABILIZANTE" localSheetId="3">#REF!</definedName>
    <definedName name="ADITIVO_IMPERMEABILIZANTE" localSheetId="2">#REF!</definedName>
    <definedName name="ADITIVO_IMPERMEABILIZANTE">#REF!</definedName>
    <definedName name="adm">'[21]Resumen Precio Equipos'!$C$28</definedName>
    <definedName name="ADMINISTRATIVOS" localSheetId="3">#REF!</definedName>
    <definedName name="ADMINISTRATIVOS" localSheetId="5">#REF!</definedName>
    <definedName name="ADMINISTRATIVOS" localSheetId="2">#REF!</definedName>
    <definedName name="ADMINISTRATIVOS">#REF!</definedName>
    <definedName name="Adoquín_Mediterráneo_Gris">[17]Insumos!$B$156:$D$156</definedName>
    <definedName name="AG">[15]Precio!$F$21</definedName>
    <definedName name="Agregado" localSheetId="3">#REF!</definedName>
    <definedName name="Agregado" localSheetId="5">#REF!</definedName>
    <definedName name="Agregado" localSheetId="2">#REF!</definedName>
    <definedName name="Agregado">#REF!</definedName>
    <definedName name="Agregado_2">#N/A</definedName>
    <definedName name="Agregado_3">#N/A</definedName>
    <definedName name="Agregados">[22]Materiales!$B$4</definedName>
    <definedName name="Agregados_Hormigon">[23]Materiales!$B$5</definedName>
    <definedName name="Agua" localSheetId="3">#REF!</definedName>
    <definedName name="Agua" localSheetId="5">#REF!</definedName>
    <definedName name="Agua" localSheetId="2">#REF!</definedName>
    <definedName name="Agua">#REF!</definedName>
    <definedName name="Agua_1">#N/A</definedName>
    <definedName name="Agua_2">#N/A</definedName>
    <definedName name="Agua_3">#N/A</definedName>
    <definedName name="AGUAGL" localSheetId="5">'[24]MATERIALES LISTADO'!$D$8</definedName>
    <definedName name="AGUAGL">'[25]MATERIALES LISTADO'!$D$8</definedName>
    <definedName name="aguarras" localSheetId="3">#REF!</definedName>
    <definedName name="aguarras" localSheetId="5">#REF!</definedName>
    <definedName name="aguarras" localSheetId="2">#REF!</definedName>
    <definedName name="aguarras">#REF!</definedName>
    <definedName name="AL" localSheetId="3">#REF!</definedName>
    <definedName name="AL" localSheetId="5">#REF!</definedName>
    <definedName name="AL" localSheetId="2">#REF!</definedName>
    <definedName name="AL">#REF!</definedName>
    <definedName name="AL_ELEC_No10" localSheetId="3">#REF!</definedName>
    <definedName name="AL_ELEC_No10" localSheetId="2">#REF!</definedName>
    <definedName name="AL_ELEC_No10">#REF!</definedName>
    <definedName name="AL_ELEC_No12" localSheetId="3">#REF!</definedName>
    <definedName name="AL_ELEC_No12" localSheetId="2">#REF!</definedName>
    <definedName name="AL_ELEC_No12">#REF!</definedName>
    <definedName name="AL_ELEC_No14" localSheetId="3">#REF!</definedName>
    <definedName name="AL_ELEC_No14" localSheetId="2">#REF!</definedName>
    <definedName name="AL_ELEC_No14">#REF!</definedName>
    <definedName name="AL_ELEC_No6" localSheetId="3">#REF!</definedName>
    <definedName name="AL_ELEC_No6" localSheetId="2">#REF!</definedName>
    <definedName name="AL_ELEC_No6">#REF!</definedName>
    <definedName name="AL_ELEC_No8" localSheetId="3">#REF!</definedName>
    <definedName name="AL_ELEC_No8" localSheetId="2">#REF!</definedName>
    <definedName name="AL_ELEC_No8">#REF!</definedName>
    <definedName name="AL10_" localSheetId="3">#REF!</definedName>
    <definedName name="AL10_" localSheetId="5">#REF!</definedName>
    <definedName name="AL10_" localSheetId="2">#REF!</definedName>
    <definedName name="AL10_">#REF!</definedName>
    <definedName name="AL12_" localSheetId="3">#REF!</definedName>
    <definedName name="AL12_" localSheetId="5">#REF!</definedName>
    <definedName name="AL12_" localSheetId="2">#REF!</definedName>
    <definedName name="AL12_">#REF!</definedName>
    <definedName name="AL14_" localSheetId="3">#REF!</definedName>
    <definedName name="AL14_" localSheetId="5">#REF!</definedName>
    <definedName name="AL14_" localSheetId="2">#REF!</definedName>
    <definedName name="AL14_">#REF!</definedName>
    <definedName name="AL18DUPLO" localSheetId="3">#REF!</definedName>
    <definedName name="AL18DUPLO" localSheetId="5">#REF!</definedName>
    <definedName name="AL18DUPLO" localSheetId="2">#REF!</definedName>
    <definedName name="AL18DUPLO">#REF!</definedName>
    <definedName name="AL1C" localSheetId="3">#REF!</definedName>
    <definedName name="AL1C" localSheetId="5">#REF!</definedName>
    <definedName name="AL1C" localSheetId="2">#REF!</definedName>
    <definedName name="AL1C">#REF!</definedName>
    <definedName name="AL2_" localSheetId="3">#REF!</definedName>
    <definedName name="AL2_" localSheetId="5">#REF!</definedName>
    <definedName name="AL2_" localSheetId="2">#REF!</definedName>
    <definedName name="AL2_">#REF!</definedName>
    <definedName name="AL2C" localSheetId="3">#REF!</definedName>
    <definedName name="AL2C" localSheetId="5">#REF!</definedName>
    <definedName name="AL2C" localSheetId="2">#REF!</definedName>
    <definedName name="AL2C">#REF!</definedName>
    <definedName name="AL3C" localSheetId="3">#REF!</definedName>
    <definedName name="AL3C" localSheetId="5">#REF!</definedName>
    <definedName name="AL3C" localSheetId="2">#REF!</definedName>
    <definedName name="AL3C">#REF!</definedName>
    <definedName name="AL4_" localSheetId="3">#REF!</definedName>
    <definedName name="AL4_" localSheetId="5">#REF!</definedName>
    <definedName name="AL4_" localSheetId="2">#REF!</definedName>
    <definedName name="AL4_">#REF!</definedName>
    <definedName name="AL6_" localSheetId="3">#REF!</definedName>
    <definedName name="AL6_" localSheetId="5">#REF!</definedName>
    <definedName name="AL6_" localSheetId="2">#REF!</definedName>
    <definedName name="AL6_">#REF!</definedName>
    <definedName name="AL8_" localSheetId="3">#REF!</definedName>
    <definedName name="AL8_" localSheetId="5">#REF!</definedName>
    <definedName name="AL8_" localSheetId="2">#REF!</definedName>
    <definedName name="AL8_">#REF!</definedName>
    <definedName name="ALAM" localSheetId="3">#REF!</definedName>
    <definedName name="ALAM" localSheetId="2">#REF!</definedName>
    <definedName name="ALAM">#REF!</definedName>
    <definedName name="ALAM16">[15]Precio!$F$16</definedName>
    <definedName name="ALAM18">[15]Precio!$F$15</definedName>
    <definedName name="alambi" localSheetId="3">#REF!</definedName>
    <definedName name="alambi" localSheetId="5">#REF!</definedName>
    <definedName name="alambi" localSheetId="2">#REF!</definedName>
    <definedName name="alambi">#REF!</definedName>
    <definedName name="alambii" localSheetId="3">#REF!</definedName>
    <definedName name="alambii" localSheetId="5">#REF!</definedName>
    <definedName name="alambii" localSheetId="2">#REF!</definedName>
    <definedName name="alambii">#REF!</definedName>
    <definedName name="alambiii" localSheetId="3">#REF!</definedName>
    <definedName name="alambiii" localSheetId="5">#REF!</definedName>
    <definedName name="alambiii" localSheetId="2">#REF!</definedName>
    <definedName name="alambiii">#REF!</definedName>
    <definedName name="alambiiii" localSheetId="3">#REF!</definedName>
    <definedName name="alambiiii" localSheetId="5">#REF!</definedName>
    <definedName name="alambiiii" localSheetId="2">#REF!</definedName>
    <definedName name="alambiiii">#REF!</definedName>
    <definedName name="Alambre" localSheetId="3">#REF!</definedName>
    <definedName name="Alambre" localSheetId="5">#REF!</definedName>
    <definedName name="Alambre" localSheetId="2">#REF!</definedName>
    <definedName name="Alambre">#REF!</definedName>
    <definedName name="Alambre_2">#N/A</definedName>
    <definedName name="Alambre_3">#N/A</definedName>
    <definedName name="Alambre_No._18">[17]Insumos!$B$20:$D$20</definedName>
    <definedName name="Alambre_No.18" localSheetId="3">#REF!</definedName>
    <definedName name="Alambre_No.18" localSheetId="5">#REF!</definedName>
    <definedName name="Alambre_No.18" localSheetId="2">#REF!</definedName>
    <definedName name="Alambre_No.18">#REF!</definedName>
    <definedName name="Alambre_No.18_2">#N/A</definedName>
    <definedName name="Alambre_No.18_3">#N/A</definedName>
    <definedName name="Alambre_Varilla" localSheetId="3">#REF!</definedName>
    <definedName name="Alambre_Varilla" localSheetId="2">#REF!</definedName>
    <definedName name="Alambre_Varilla">#REF!</definedName>
    <definedName name="alambre18">[19]MATERIALES!$G$10</definedName>
    <definedName name="ALAMBRED" localSheetId="3">#REF!</definedName>
    <definedName name="ALAMBRED" localSheetId="5">[4]insumo!$D$5</definedName>
    <definedName name="ALAMBRED" localSheetId="2">#REF!</definedName>
    <definedName name="ALAMBRED">#REF!</definedName>
    <definedName name="alambredulce18">[26]INSUMO!$D$122</definedName>
    <definedName name="alambreelectrico12">[26]INSUMO!$D$440</definedName>
    <definedName name="ALB_001" localSheetId="3">#REF!</definedName>
    <definedName name="ALB_001" localSheetId="5">#REF!</definedName>
    <definedName name="ALB_001" localSheetId="2">#REF!</definedName>
    <definedName name="ALB_001">#REF!</definedName>
    <definedName name="ALB_003" localSheetId="3">#REF!</definedName>
    <definedName name="ALB_003" localSheetId="5">#REF!</definedName>
    <definedName name="ALB_003" localSheetId="2">#REF!</definedName>
    <definedName name="ALB_003">#REF!</definedName>
    <definedName name="ALB_007" localSheetId="3">#REF!</definedName>
    <definedName name="ALB_007" localSheetId="5">#REF!</definedName>
    <definedName name="ALB_007" localSheetId="2">#REF!</definedName>
    <definedName name="ALB_007">#REF!</definedName>
    <definedName name="ALBANIL" localSheetId="3">#REF!</definedName>
    <definedName name="ALBANIL" localSheetId="5">#REF!</definedName>
    <definedName name="ALBANIL" localSheetId="2">#REF!</definedName>
    <definedName name="ALBANIL">#REF!</definedName>
    <definedName name="ALBANIL2" localSheetId="3">#REF!</definedName>
    <definedName name="ALBANIL2" localSheetId="5">#REF!</definedName>
    <definedName name="ALBANIL2" localSheetId="2">#REF!</definedName>
    <definedName name="ALBANIL2">#REF!</definedName>
    <definedName name="ALBANIL3" localSheetId="3">#REF!</definedName>
    <definedName name="ALBANIL3" localSheetId="5">#REF!</definedName>
    <definedName name="ALBANIL3" localSheetId="2">#REF!</definedName>
    <definedName name="ALBANIL3">#REF!</definedName>
    <definedName name="Albañil_Dia">[22]MO!$C$14</definedName>
    <definedName name="albañil1era">'[26]MANO DE OBRA'!$D$9</definedName>
    <definedName name="Alq._Madera_Dintel____Incl._M_O">[17]Insumos!$B$122:$D$122</definedName>
    <definedName name="Alq._Madera_P_Antepecho____Incl._M_O" localSheetId="3">#REF!</definedName>
    <definedName name="Alq._Madera_P_Antepecho____Incl._M_O" localSheetId="5">#REF!</definedName>
    <definedName name="Alq._Madera_P_Antepecho____Incl._M_O" localSheetId="2">#REF!</definedName>
    <definedName name="Alq._Madera_P_Antepecho____Incl._M_O">#REF!</definedName>
    <definedName name="Alq._Madera_P_Col._____Incl._M_O" localSheetId="3">#REF!</definedName>
    <definedName name="Alq._Madera_P_Col._____Incl._M_O" localSheetId="5">#REF!</definedName>
    <definedName name="Alq._Madera_P_Col._____Incl._M_O" localSheetId="2">#REF!</definedName>
    <definedName name="Alq._Madera_P_Col._____Incl._M_O">#REF!</definedName>
    <definedName name="Alq._Madera_P_Losa_____Incl._M_O">[17]Insumos!$B$124:$D$124</definedName>
    <definedName name="Alq._Madera_P_Rampa_____Incl._M_O">[17]Insumos!$B$127:$D$127</definedName>
    <definedName name="Alq._Madera_P_Viga_____Incl._M_O">[17]Insumos!$B$128:$D$128</definedName>
    <definedName name="Alq._Madera_P_Vigas_y_Columnas_Amarre____Incl._M_O">[17]Insumos!$B$129:$D$129</definedName>
    <definedName name="ALTATEN" localSheetId="3">#REF!</definedName>
    <definedName name="ALTATEN" localSheetId="5">#REF!</definedName>
    <definedName name="ALTATEN" localSheetId="2">#REF!</definedName>
    <definedName name="ALTATEN">#REF!</definedName>
    <definedName name="altext3">[27]Volumenes!$S$2521</definedName>
    <definedName name="AMARREVARILLA20" localSheetId="3">#REF!</definedName>
    <definedName name="AMARREVARILLA20" localSheetId="5">#REF!</definedName>
    <definedName name="AMARREVARILLA20" localSheetId="2">#REF!</definedName>
    <definedName name="AMARREVARILLA20">#REF!</definedName>
    <definedName name="AMARREVARILLA40" localSheetId="3">#REF!</definedName>
    <definedName name="AMARREVARILLA40" localSheetId="5">#REF!</definedName>
    <definedName name="AMARREVARILLA40" localSheetId="2">#REF!</definedName>
    <definedName name="AMARREVARILLA40">#REF!</definedName>
    <definedName name="AMARREVARILLA60" localSheetId="3">#REF!</definedName>
    <definedName name="AMARREVARILLA60" localSheetId="5">#REF!</definedName>
    <definedName name="AMARREVARILLA60" localSheetId="2">#REF!</definedName>
    <definedName name="AMARREVARILLA60">#REF!</definedName>
    <definedName name="AMARREVARILLA80" localSheetId="3">#REF!</definedName>
    <definedName name="AMARREVARILLA80" localSheetId="5">#REF!</definedName>
    <definedName name="AMARREVARILLA80" localSheetId="2">#REF!</definedName>
    <definedName name="AMARREVARILLA80">#REF!</definedName>
    <definedName name="ana_abrasadera_1.5pulg" localSheetId="3">#REF!</definedName>
    <definedName name="ana_abrasadera_1.5pulg" localSheetId="5">#REF!</definedName>
    <definedName name="ana_abrasadera_1.5pulg" localSheetId="2">#REF!</definedName>
    <definedName name="ana_abrasadera_1.5pulg">#REF!</definedName>
    <definedName name="ana_abrasadera_1pulg" localSheetId="3">#REF!</definedName>
    <definedName name="ana_abrasadera_1pulg" localSheetId="5">#REF!</definedName>
    <definedName name="ana_abrasadera_1pulg" localSheetId="2">#REF!</definedName>
    <definedName name="ana_abrasadera_1pulg">#REF!</definedName>
    <definedName name="ana_abrasadera_2pulg" localSheetId="3">#REF!</definedName>
    <definedName name="ana_abrasadera_2pulg" localSheetId="5">#REF!</definedName>
    <definedName name="ana_abrasadera_2pulg" localSheetId="2">#REF!</definedName>
    <definedName name="ana_abrasadera_2pulg">#REF!</definedName>
    <definedName name="ana_abrasadera_3pulg" localSheetId="3">#REF!</definedName>
    <definedName name="ana_abrasadera_3pulg" localSheetId="5">#REF!</definedName>
    <definedName name="ana_abrasadera_3pulg" localSheetId="2">#REF!</definedName>
    <definedName name="ana_abrasadera_3pulg">#REF!</definedName>
    <definedName name="ana_abrasadera_4pulg" localSheetId="3">#REF!</definedName>
    <definedName name="ana_abrasadera_4pulg" localSheetId="5">#REF!</definedName>
    <definedName name="ana_abrasadera_4pulg" localSheetId="2">#REF!</definedName>
    <definedName name="ana_abrasadera_4pulg">#REF!</definedName>
    <definedName name="ana_adap_pvc_1.5pulg" localSheetId="3">#REF!</definedName>
    <definedName name="ana_adap_pvc_1.5pulg" localSheetId="5">#REF!</definedName>
    <definedName name="ana_adap_pvc_1.5pulg" localSheetId="2">#REF!</definedName>
    <definedName name="ana_adap_pvc_1.5pulg">#REF!</definedName>
    <definedName name="ana_adap_pvc_2pulg" localSheetId="3">#REF!</definedName>
    <definedName name="ana_adap_pvc_2pulg" localSheetId="5">#REF!</definedName>
    <definedName name="ana_adap_pvc_2pulg" localSheetId="2">#REF!</definedName>
    <definedName name="ana_adap_pvc_2pulg">#REF!</definedName>
    <definedName name="ana_bajante_pluvial_3pulg" localSheetId="3">#REF!</definedName>
    <definedName name="ana_bajante_pluvial_3pulg" localSheetId="5">#REF!</definedName>
    <definedName name="ana_bajante_pluvial_3pulg" localSheetId="2">#REF!</definedName>
    <definedName name="ana_bajante_pluvial_3pulg">#REF!</definedName>
    <definedName name="ana_bajante_pluvial_4pulg" localSheetId="3">#REF!</definedName>
    <definedName name="ana_bajante_pluvial_4pulg" localSheetId="5">#REF!</definedName>
    <definedName name="ana_bajante_pluvial_4pulg" localSheetId="2">#REF!</definedName>
    <definedName name="ana_bajante_pluvial_4pulg">#REF!</definedName>
    <definedName name="ana_bañera" localSheetId="3">#REF!</definedName>
    <definedName name="ana_bañera" localSheetId="5">#REF!</definedName>
    <definedName name="ana_bañera" localSheetId="2">#REF!</definedName>
    <definedName name="ana_bañera">#REF!</definedName>
    <definedName name="ana_blocks_6pulg" localSheetId="3">#REF!</definedName>
    <definedName name="ana_blocks_6pulg" localSheetId="5">#REF!</definedName>
    <definedName name="ana_blocks_6pulg" localSheetId="2">#REF!</definedName>
    <definedName name="ana_blocks_6pulg">#REF!</definedName>
    <definedName name="ana_blocks_8pulg" localSheetId="3">#REF!</definedName>
    <definedName name="ana_blocks_8pulg" localSheetId="5">#REF!</definedName>
    <definedName name="ana_blocks_8pulg" localSheetId="2">#REF!</definedName>
    <definedName name="ana_blocks_8pulg">#REF!</definedName>
    <definedName name="ana_caja_inspeccion" localSheetId="3">#REF!</definedName>
    <definedName name="ana_caja_inspeccion" localSheetId="5">#REF!</definedName>
    <definedName name="ana_caja_inspeccion" localSheetId="2">#REF!</definedName>
    <definedName name="ana_caja_inspeccion">#REF!</definedName>
    <definedName name="ana_calentador_electrico" localSheetId="3">#REF!</definedName>
    <definedName name="ana_calentador_electrico" localSheetId="5">#REF!</definedName>
    <definedName name="ana_calentador_electrico" localSheetId="2">#REF!</definedName>
    <definedName name="ana_calentador_electrico">#REF!</definedName>
    <definedName name="ana_check_hor_2pulg" localSheetId="3">#REF!</definedName>
    <definedName name="ana_check_hor_2pulg" localSheetId="5">#REF!</definedName>
    <definedName name="ana_check_hor_2pulg" localSheetId="2">#REF!</definedName>
    <definedName name="ana_check_hor_2pulg">#REF!</definedName>
    <definedName name="ana_check_ver_3pulg" localSheetId="3">#REF!</definedName>
    <definedName name="ana_check_ver_3pulg" localSheetId="5">#REF!</definedName>
    <definedName name="ana_check_ver_3pulg" localSheetId="2">#REF!</definedName>
    <definedName name="ana_check_ver_3pulg">#REF!</definedName>
    <definedName name="ana_codo_cpvc_0.5pulg" localSheetId="3">#REF!</definedName>
    <definedName name="ana_codo_cpvc_0.5pulg" localSheetId="5">#REF!</definedName>
    <definedName name="ana_codo_cpvc_0.5pulg" localSheetId="2">#REF!</definedName>
    <definedName name="ana_codo_cpvc_0.5pulg">#REF!</definedName>
    <definedName name="ana_codo_cpvc_0.75pulg" localSheetId="3">#REF!</definedName>
    <definedName name="ana_codo_cpvc_0.75pulg" localSheetId="5">#REF!</definedName>
    <definedName name="ana_codo_cpvc_0.75pulg" localSheetId="2">#REF!</definedName>
    <definedName name="ana_codo_cpvc_0.75pulg">#REF!</definedName>
    <definedName name="ana_codo_hg_2hg" localSheetId="3">#REF!</definedName>
    <definedName name="ana_codo_hg_2hg" localSheetId="5">#REF!</definedName>
    <definedName name="ana_codo_hg_2hg" localSheetId="2">#REF!</definedName>
    <definedName name="ana_codo_hg_2hg">#REF!</definedName>
    <definedName name="ana_codo_hg_3hg" localSheetId="3">#REF!</definedName>
    <definedName name="ana_codo_hg_3hg" localSheetId="5">#REF!</definedName>
    <definedName name="ana_codo_hg_3hg" localSheetId="2">#REF!</definedName>
    <definedName name="ana_codo_hg_3hg">#REF!</definedName>
    <definedName name="ana_codo_pvc_drenaje_2pulgx45" localSheetId="3">#REF!</definedName>
    <definedName name="ana_codo_pvc_drenaje_2pulgx45" localSheetId="5">#REF!</definedName>
    <definedName name="ana_codo_pvc_drenaje_2pulgx45" localSheetId="2">#REF!</definedName>
    <definedName name="ana_codo_pvc_drenaje_2pulgx45">#REF!</definedName>
    <definedName name="ana_codo_pvc_drenaje_3pulgx45" localSheetId="3">#REF!</definedName>
    <definedName name="ana_codo_pvc_drenaje_3pulgx45" localSheetId="5">#REF!</definedName>
    <definedName name="ana_codo_pvc_drenaje_3pulgx45" localSheetId="2">#REF!</definedName>
    <definedName name="ana_codo_pvc_drenaje_3pulgx45">#REF!</definedName>
    <definedName name="ana_codo_pvc_drenaje_4pulgx45" localSheetId="3">#REF!</definedName>
    <definedName name="ana_codo_pvc_drenaje_4pulgx45" localSheetId="5">#REF!</definedName>
    <definedName name="ana_codo_pvc_drenaje_4pulgx45" localSheetId="2">#REF!</definedName>
    <definedName name="ana_codo_pvc_drenaje_4pulgx45">#REF!</definedName>
    <definedName name="ana_codo_pvc_presion_0.5pulg" localSheetId="3">#REF!</definedName>
    <definedName name="ana_codo_pvc_presion_0.5pulg" localSheetId="5">#REF!</definedName>
    <definedName name="ana_codo_pvc_presion_0.5pulg" localSheetId="2">#REF!</definedName>
    <definedName name="ana_codo_pvc_presion_0.5pulg">#REF!</definedName>
    <definedName name="ana_codo_pvc_presion_0.75pulg" localSheetId="3">#REF!</definedName>
    <definedName name="ana_codo_pvc_presion_0.75pulg" localSheetId="5">#REF!</definedName>
    <definedName name="ana_codo_pvc_presion_0.75pulg" localSheetId="2">#REF!</definedName>
    <definedName name="ana_codo_pvc_presion_0.75pulg">#REF!</definedName>
    <definedName name="ana_codo_pvc_presion_1.5pulg" localSheetId="3">#REF!</definedName>
    <definedName name="ana_codo_pvc_presion_1.5pulg" localSheetId="5">#REF!</definedName>
    <definedName name="ana_codo_pvc_presion_1.5pulg" localSheetId="2">#REF!</definedName>
    <definedName name="ana_codo_pvc_presion_1.5pulg">#REF!</definedName>
    <definedName name="ana_codo_pvc_presion_1pulg" localSheetId="3">#REF!</definedName>
    <definedName name="ana_codo_pvc_presion_1pulg" localSheetId="5">#REF!</definedName>
    <definedName name="ana_codo_pvc_presion_1pulg" localSheetId="2">#REF!</definedName>
    <definedName name="ana_codo_pvc_presion_1pulg">#REF!</definedName>
    <definedName name="ana_codo_pvc_presion_2pulg" localSheetId="3">#REF!</definedName>
    <definedName name="ana_codo_pvc_presion_2pulg" localSheetId="5">#REF!</definedName>
    <definedName name="ana_codo_pvc_presion_2pulg" localSheetId="2">#REF!</definedName>
    <definedName name="ana_codo_pvc_presion_2pulg">#REF!</definedName>
    <definedName name="ana_codo_pvc_presion_3pulg" localSheetId="3">#REF!</definedName>
    <definedName name="ana_codo_pvc_presion_3pulg" localSheetId="5">#REF!</definedName>
    <definedName name="ana_codo_pvc_presion_3pulg" localSheetId="2">#REF!</definedName>
    <definedName name="ana_codo_pvc_presion_3pulg">#REF!</definedName>
    <definedName name="ana_columna" localSheetId="3">#REF!</definedName>
    <definedName name="ana_columna" localSheetId="5">#REF!</definedName>
    <definedName name="ana_columna" localSheetId="2">#REF!</definedName>
    <definedName name="ana_columna">#REF!</definedName>
    <definedName name="ana_columna_1.5pulg" localSheetId="3">#REF!</definedName>
    <definedName name="ana_columna_1.5pulg" localSheetId="5">#REF!</definedName>
    <definedName name="ana_columna_1.5pulg" localSheetId="2">#REF!</definedName>
    <definedName name="ana_columna_1.5pulg">#REF!</definedName>
    <definedName name="ana_columna_1pulg" localSheetId="3">#REF!</definedName>
    <definedName name="ana_columna_1pulg" localSheetId="5">#REF!</definedName>
    <definedName name="ana_columna_1pulg" localSheetId="2">#REF!</definedName>
    <definedName name="ana_columna_1pulg">#REF!</definedName>
    <definedName name="ana_columna_descaga_3pulg" localSheetId="3">#REF!</definedName>
    <definedName name="ana_columna_descaga_3pulg" localSheetId="5">#REF!</definedName>
    <definedName name="ana_columna_descaga_3pulg" localSheetId="2">#REF!</definedName>
    <definedName name="ana_columna_descaga_3pulg">#REF!</definedName>
    <definedName name="ana_columna_descaga_4pulg" localSheetId="3">#REF!</definedName>
    <definedName name="ana_columna_descaga_4pulg" localSheetId="5">#REF!</definedName>
    <definedName name="ana_columna_descaga_4pulg" localSheetId="2">#REF!</definedName>
    <definedName name="ana_columna_descaga_4pulg">#REF!</definedName>
    <definedName name="ana_columna_ventilacion_2pulg" localSheetId="3">#REF!</definedName>
    <definedName name="ana_columna_ventilacion_2pulg" localSheetId="5">#REF!</definedName>
    <definedName name="ana_columna_ventilacion_2pulg" localSheetId="2">#REF!</definedName>
    <definedName name="ana_columna_ventilacion_2pulg">#REF!</definedName>
    <definedName name="ana_columna_ventilacion_3pulg" localSheetId="3">#REF!</definedName>
    <definedName name="ana_columna_ventilacion_3pulg" localSheetId="5">#REF!</definedName>
    <definedName name="ana_columna_ventilacion_3pulg" localSheetId="2">#REF!</definedName>
    <definedName name="ana_columna_ventilacion_3pulg">#REF!</definedName>
    <definedName name="ana_coupling_cpvc_1.5pulg" localSheetId="3">#REF!</definedName>
    <definedName name="ana_coupling_cpvc_1.5pulg" localSheetId="5">#REF!</definedName>
    <definedName name="ana_coupling_cpvc_1.5pulg" localSheetId="2">#REF!</definedName>
    <definedName name="ana_coupling_cpvc_1.5pulg">#REF!</definedName>
    <definedName name="ana_desague_piso" localSheetId="3">#REF!</definedName>
    <definedName name="ana_desague_piso" localSheetId="5">#REF!</definedName>
    <definedName name="ana_desague_piso" localSheetId="2">#REF!</definedName>
    <definedName name="ana_desague_piso">#REF!</definedName>
    <definedName name="ana_fino_fondo" localSheetId="3">#REF!</definedName>
    <definedName name="ana_fino_fondo" localSheetId="5">#REF!</definedName>
    <definedName name="ana_fino_fondo" localSheetId="2">#REF!</definedName>
    <definedName name="ana_fino_fondo">#REF!</definedName>
    <definedName name="ana_fregadero" localSheetId="3">#REF!</definedName>
    <definedName name="ana_fregadero" localSheetId="5">#REF!</definedName>
    <definedName name="ana_fregadero" localSheetId="2">#REF!</definedName>
    <definedName name="ana_fregadero">#REF!</definedName>
    <definedName name="ana_inodoro" localSheetId="3">#REF!</definedName>
    <definedName name="ana_inodoro" localSheetId="5">#REF!</definedName>
    <definedName name="ana_inodoro" localSheetId="2">#REF!</definedName>
    <definedName name="ana_inodoro">#REF!</definedName>
    <definedName name="ana_jacuzzi" localSheetId="3">#REF!</definedName>
    <definedName name="ana_jacuzzi" localSheetId="5">#REF!</definedName>
    <definedName name="ana_jacuzzi" localSheetId="2">#REF!</definedName>
    <definedName name="ana_jacuzzi">#REF!</definedName>
    <definedName name="ana_juego_accesorios" localSheetId="3">#REF!</definedName>
    <definedName name="ana_juego_accesorios" localSheetId="5">#REF!</definedName>
    <definedName name="ana_juego_accesorios" localSheetId="2">#REF!</definedName>
    <definedName name="ana_juego_accesorios">#REF!</definedName>
    <definedName name="ana_lavamanos" localSheetId="3">#REF!</definedName>
    <definedName name="ana_lavamanos" localSheetId="5">#REF!</definedName>
    <definedName name="ana_lavamanos" localSheetId="2">#REF!</definedName>
    <definedName name="ana_lavamanos">#REF!</definedName>
    <definedName name="ana_losa_fondo" localSheetId="3">#REF!</definedName>
    <definedName name="ana_losa_fondo" localSheetId="5">#REF!</definedName>
    <definedName name="ana_losa_fondo" localSheetId="2">#REF!</definedName>
    <definedName name="ana_losa_fondo">#REF!</definedName>
    <definedName name="ana_losa_techo" localSheetId="3">#REF!</definedName>
    <definedName name="ana_losa_techo" localSheetId="5">#REF!</definedName>
    <definedName name="ana_losa_techo" localSheetId="2">#REF!</definedName>
    <definedName name="ana_losa_techo">#REF!</definedName>
    <definedName name="ana_pañete" localSheetId="3">#REF!</definedName>
    <definedName name="ana_pañete" localSheetId="5">#REF!</definedName>
    <definedName name="ana_pañete" localSheetId="2">#REF!</definedName>
    <definedName name="ana_pañete">#REF!</definedName>
    <definedName name="ana_red_cpvc_0.75x0.5pulg" localSheetId="3">#REF!</definedName>
    <definedName name="ana_red_cpvc_0.75x0.5pulg" localSheetId="5">#REF!</definedName>
    <definedName name="ana_red_cpvc_0.75x0.5pulg" localSheetId="2">#REF!</definedName>
    <definedName name="ana_red_cpvc_0.75x0.5pulg">#REF!</definedName>
    <definedName name="ana_red_hg_3x2" localSheetId="3">#REF!</definedName>
    <definedName name="ana_red_hg_3x2" localSheetId="5">#REF!</definedName>
    <definedName name="ana_red_hg_3x2" localSheetId="2">#REF!</definedName>
    <definedName name="ana_red_hg_3x2">#REF!</definedName>
    <definedName name="ana_red_pvc_3x2pulg" localSheetId="3">#REF!</definedName>
    <definedName name="ana_red_pvc_3x2pulg" localSheetId="5">#REF!</definedName>
    <definedName name="ana_red_pvc_3x2pulg" localSheetId="2">#REF!</definedName>
    <definedName name="ana_red_pvc_3x2pulg">#REF!</definedName>
    <definedName name="ana_red_pvc_4x2pulg" localSheetId="3">#REF!</definedName>
    <definedName name="ana_red_pvc_4x2pulg" localSheetId="5">#REF!</definedName>
    <definedName name="ana_red_pvc_4x2pulg" localSheetId="2">#REF!</definedName>
    <definedName name="ana_red_pvc_4x2pulg">#REF!</definedName>
    <definedName name="ana_red_pvc_4x3pulg" localSheetId="3">#REF!</definedName>
    <definedName name="ana_red_pvc_4x3pulg" localSheetId="5">#REF!</definedName>
    <definedName name="ana_red_pvc_4x3pulg" localSheetId="2">#REF!</definedName>
    <definedName name="ana_red_pvc_4x3pulg">#REF!</definedName>
    <definedName name="ana_red_pvc_presion_0.75x0.5pulg" localSheetId="3">#REF!</definedName>
    <definedName name="ana_red_pvc_presion_0.75x0.5pulg" localSheetId="5">#REF!</definedName>
    <definedName name="ana_red_pvc_presion_0.75x0.5pulg" localSheetId="2">#REF!</definedName>
    <definedName name="ana_red_pvc_presion_0.75x0.5pulg">#REF!</definedName>
    <definedName name="ana_red_pvc_presion_1.5x0.75pulg" localSheetId="3">#REF!</definedName>
    <definedName name="ana_red_pvc_presion_1.5x0.75pulg" localSheetId="5">#REF!</definedName>
    <definedName name="ana_red_pvc_presion_1.5x0.75pulg" localSheetId="2">#REF!</definedName>
    <definedName name="ana_red_pvc_presion_1.5x0.75pulg">#REF!</definedName>
    <definedName name="ana_red_pvc_presion_1.5x1pulg" localSheetId="3">#REF!</definedName>
    <definedName name="ana_red_pvc_presion_1.5x1pulg" localSheetId="5">#REF!</definedName>
    <definedName name="ana_red_pvc_presion_1.5x1pulg" localSheetId="2">#REF!</definedName>
    <definedName name="ana_red_pvc_presion_1.5x1pulg">#REF!</definedName>
    <definedName name="ana_red_pvc_presion_1x0.5pulg" localSheetId="3">#REF!</definedName>
    <definedName name="ana_red_pvc_presion_1x0.5pulg" localSheetId="5">#REF!</definedName>
    <definedName name="ana_red_pvc_presion_1x0.5pulg" localSheetId="2">#REF!</definedName>
    <definedName name="ana_red_pvc_presion_1x0.5pulg">#REF!</definedName>
    <definedName name="ana_red_pvc_presion_1x0.75pulg" localSheetId="3">#REF!</definedName>
    <definedName name="ana_red_pvc_presion_1x0.75pulg" localSheetId="5">#REF!</definedName>
    <definedName name="ana_red_pvc_presion_1x0.75pulg" localSheetId="2">#REF!</definedName>
    <definedName name="ana_red_pvc_presion_1x0.75pulg">#REF!</definedName>
    <definedName name="ana_red_pvc_presion_2x1.5pulg" localSheetId="3">#REF!</definedName>
    <definedName name="ana_red_pvc_presion_2x1.5pulg" localSheetId="5">#REF!</definedName>
    <definedName name="ana_red_pvc_presion_2x1.5pulg" localSheetId="2">#REF!</definedName>
    <definedName name="ana_red_pvc_presion_2x1.5pulg">#REF!</definedName>
    <definedName name="ana_red_pvc_presion_2x1pulg" localSheetId="3">#REF!</definedName>
    <definedName name="ana_red_pvc_presion_2x1pulg" localSheetId="5">#REF!</definedName>
    <definedName name="ana_red_pvc_presion_2x1pulg" localSheetId="2">#REF!</definedName>
    <definedName name="ana_red_pvc_presion_2x1pulg">#REF!</definedName>
    <definedName name="ana_red_pvc_presion_3x1.5pulg" localSheetId="3">#REF!</definedName>
    <definedName name="ana_red_pvc_presion_3x1.5pulg" localSheetId="5">#REF!</definedName>
    <definedName name="ana_red_pvc_presion_3x1.5pulg" localSheetId="2">#REF!</definedName>
    <definedName name="ana_red_pvc_presion_3x1.5pulg">#REF!</definedName>
    <definedName name="ana_red_pvc_presion_3x1pulg" localSheetId="3">#REF!</definedName>
    <definedName name="ana_red_pvc_presion_3x1pulg" localSheetId="5">#REF!</definedName>
    <definedName name="ana_red_pvc_presion_3x1pulg" localSheetId="2">#REF!</definedName>
    <definedName name="ana_red_pvc_presion_3x1pulg">#REF!</definedName>
    <definedName name="ana_red_pvc_presion_3x2pulg" localSheetId="3">#REF!</definedName>
    <definedName name="ana_red_pvc_presion_3x2pulg" localSheetId="5">#REF!</definedName>
    <definedName name="ana_red_pvc_presion_3x2pulg" localSheetId="2">#REF!</definedName>
    <definedName name="ana_red_pvc_presion_3x2pulg">#REF!</definedName>
    <definedName name="ana_rejilla_techo" localSheetId="3">#REF!</definedName>
    <definedName name="ana_rejilla_techo" localSheetId="5">#REF!</definedName>
    <definedName name="ana_rejilla_techo" localSheetId="2">#REF!</definedName>
    <definedName name="ana_rejilla_techo">#REF!</definedName>
    <definedName name="ana_salida_ac_0.5pulg" localSheetId="3">#REF!</definedName>
    <definedName name="ana_salida_ac_0.5pulg" localSheetId="5">#REF!</definedName>
    <definedName name="ana_salida_ac_0.5pulg" localSheetId="2">#REF!</definedName>
    <definedName name="ana_salida_ac_0.5pulg">#REF!</definedName>
    <definedName name="ana_salida_ac_0.75pulg" localSheetId="3">#REF!</definedName>
    <definedName name="ana_salida_ac_0.75pulg" localSheetId="5">#REF!</definedName>
    <definedName name="ana_salida_ac_0.75pulg" localSheetId="2">#REF!</definedName>
    <definedName name="ana_salida_ac_0.75pulg">#REF!</definedName>
    <definedName name="ana_salida_af_0.5pulg" localSheetId="3">#REF!</definedName>
    <definedName name="ana_salida_af_0.5pulg" localSheetId="5">#REF!</definedName>
    <definedName name="ana_salida_af_0.5pulg" localSheetId="2">#REF!</definedName>
    <definedName name="ana_salida_af_0.5pulg">#REF!</definedName>
    <definedName name="ana_salida_af_0.75pulg" localSheetId="3">#REF!</definedName>
    <definedName name="ana_salida_af_0.75pulg" localSheetId="5">#REF!</definedName>
    <definedName name="ana_salida_af_0.75pulg" localSheetId="2">#REF!</definedName>
    <definedName name="ana_salida_af_0.75pulg">#REF!</definedName>
    <definedName name="ana_salida_drenaje_2pulg" localSheetId="3">#REF!</definedName>
    <definedName name="ana_salida_drenaje_2pulg" localSheetId="5">#REF!</definedName>
    <definedName name="ana_salida_drenaje_2pulg" localSheetId="2">#REF!</definedName>
    <definedName name="ana_salida_drenaje_2pulg">#REF!</definedName>
    <definedName name="ana_salida_drenaje_4pulg" localSheetId="3">#REF!</definedName>
    <definedName name="ana_salida_drenaje_4pulg" localSheetId="5">#REF!</definedName>
    <definedName name="ana_salida_drenaje_4pulg" localSheetId="2">#REF!</definedName>
    <definedName name="ana_salida_drenaje_4pulg">#REF!</definedName>
    <definedName name="ana_tee_cpvc_0.5pulg" localSheetId="3">#REF!</definedName>
    <definedName name="ana_tee_cpvc_0.5pulg" localSheetId="5">#REF!</definedName>
    <definedName name="ana_tee_cpvc_0.5pulg" localSheetId="2">#REF!</definedName>
    <definedName name="ana_tee_cpvc_0.5pulg">#REF!</definedName>
    <definedName name="ana_tee_cpvc_0.75pulg" localSheetId="3">#REF!</definedName>
    <definedName name="ana_tee_cpvc_0.75pulg" localSheetId="5">#REF!</definedName>
    <definedName name="ana_tee_cpvc_0.75pulg" localSheetId="2">#REF!</definedName>
    <definedName name="ana_tee_cpvc_0.75pulg">#REF!</definedName>
    <definedName name="ana_tee_hg_3hg" localSheetId="3">#REF!</definedName>
    <definedName name="ana_tee_hg_3hg" localSheetId="5">#REF!</definedName>
    <definedName name="ana_tee_hg_3hg" localSheetId="2">#REF!</definedName>
    <definedName name="ana_tee_hg_3hg">#REF!</definedName>
    <definedName name="ana_tee_pvc_presion_0.5pulg" localSheetId="3">#REF!</definedName>
    <definedName name="ana_tee_pvc_presion_0.5pulg" localSheetId="5">#REF!</definedName>
    <definedName name="ana_tee_pvc_presion_0.5pulg" localSheetId="2">#REF!</definedName>
    <definedName name="ana_tee_pvc_presion_0.5pulg">#REF!</definedName>
    <definedName name="ana_tee_pvc_presion_0.75pulg" localSheetId="3">#REF!</definedName>
    <definedName name="ana_tee_pvc_presion_0.75pulg" localSheetId="5">#REF!</definedName>
    <definedName name="ana_tee_pvc_presion_0.75pulg" localSheetId="2">#REF!</definedName>
    <definedName name="ana_tee_pvc_presion_0.75pulg">#REF!</definedName>
    <definedName name="ana_tee_pvc_presion_1.5pulg" localSheetId="3">#REF!</definedName>
    <definedName name="ana_tee_pvc_presion_1.5pulg" localSheetId="5">#REF!</definedName>
    <definedName name="ana_tee_pvc_presion_1.5pulg" localSheetId="2">#REF!</definedName>
    <definedName name="ana_tee_pvc_presion_1.5pulg">#REF!</definedName>
    <definedName name="ana_tee_pvc_presion_1pulg" localSheetId="3">#REF!</definedName>
    <definedName name="ana_tee_pvc_presion_1pulg" localSheetId="5">#REF!</definedName>
    <definedName name="ana_tee_pvc_presion_1pulg" localSheetId="2">#REF!</definedName>
    <definedName name="ana_tee_pvc_presion_1pulg">#REF!</definedName>
    <definedName name="ana_tee_pvc_presion_2pulg" localSheetId="3">#REF!</definedName>
    <definedName name="ana_tee_pvc_presion_2pulg" localSheetId="5">#REF!</definedName>
    <definedName name="ana_tee_pvc_presion_2pulg" localSheetId="2">#REF!</definedName>
    <definedName name="ana_tee_pvc_presion_2pulg">#REF!</definedName>
    <definedName name="ana_tee_pvc_presion_3pulg" localSheetId="3">#REF!</definedName>
    <definedName name="ana_tee_pvc_presion_3pulg" localSheetId="5">#REF!</definedName>
    <definedName name="ana_tee_pvc_presion_3pulg" localSheetId="2">#REF!</definedName>
    <definedName name="ana_tee_pvc_presion_3pulg">#REF!</definedName>
    <definedName name="ana_trampa_grasa" localSheetId="3">#REF!</definedName>
    <definedName name="ana_trampa_grasa" localSheetId="5">#REF!</definedName>
    <definedName name="ana_trampa_grasa" localSheetId="2">#REF!</definedName>
    <definedName name="ana_trampa_grasa">#REF!</definedName>
    <definedName name="ana_tub_colg_cpvc_0.5pulg" localSheetId="3">#REF!</definedName>
    <definedName name="ana_tub_colg_cpvc_0.5pulg" localSheetId="5">#REF!</definedName>
    <definedName name="ana_tub_colg_cpvc_0.5pulg" localSheetId="2">#REF!</definedName>
    <definedName name="ana_tub_colg_cpvc_0.5pulg">#REF!</definedName>
    <definedName name="ana_tub_colg_cpvc_0.75pulg" localSheetId="3">#REF!</definedName>
    <definedName name="ana_tub_colg_cpvc_0.75pulg" localSheetId="5">#REF!</definedName>
    <definedName name="ana_tub_colg_cpvc_0.75pulg" localSheetId="2">#REF!</definedName>
    <definedName name="ana_tub_colg_cpvc_0.75pulg">#REF!</definedName>
    <definedName name="ana_tub_colg_pvc_sch40_0.5pulg" localSheetId="3">#REF!</definedName>
    <definedName name="ana_tub_colg_pvc_sch40_0.5pulg" localSheetId="5">#REF!</definedName>
    <definedName name="ana_tub_colg_pvc_sch40_0.5pulg" localSheetId="2">#REF!</definedName>
    <definedName name="ana_tub_colg_pvc_sch40_0.5pulg">#REF!</definedName>
    <definedName name="ana_tub_colg_pvc_sch40_0.75pulg" localSheetId="3">#REF!</definedName>
    <definedName name="ana_tub_colg_pvc_sch40_0.75pulg" localSheetId="5">#REF!</definedName>
    <definedName name="ana_tub_colg_pvc_sch40_0.75pulg" localSheetId="2">#REF!</definedName>
    <definedName name="ana_tub_colg_pvc_sch40_0.75pulg">#REF!</definedName>
    <definedName name="ana_tub_colg_pvc_sch40_1.5pulg" localSheetId="3">#REF!</definedName>
    <definedName name="ana_tub_colg_pvc_sch40_1.5pulg" localSheetId="5">#REF!</definedName>
    <definedName name="ana_tub_colg_pvc_sch40_1.5pulg" localSheetId="2">#REF!</definedName>
    <definedName name="ana_tub_colg_pvc_sch40_1.5pulg">#REF!</definedName>
    <definedName name="ana_tub_colg_pvc_sch40_1pulg" localSheetId="3">#REF!</definedName>
    <definedName name="ana_tub_colg_pvc_sch40_1pulg" localSheetId="5">#REF!</definedName>
    <definedName name="ana_tub_colg_pvc_sch40_1pulg" localSheetId="2">#REF!</definedName>
    <definedName name="ana_tub_colg_pvc_sch40_1pulg">#REF!</definedName>
    <definedName name="ana_tub_colg_pvc_sdr26_2pulg" localSheetId="3">#REF!</definedName>
    <definedName name="ana_tub_colg_pvc_sdr26_2pulg" localSheetId="5">#REF!</definedName>
    <definedName name="ana_tub_colg_pvc_sdr26_2pulg" localSheetId="2">#REF!</definedName>
    <definedName name="ana_tub_colg_pvc_sdr26_2pulg">#REF!</definedName>
    <definedName name="ana_tub_colg_pvc_sdr26_3pulg" localSheetId="3">#REF!</definedName>
    <definedName name="ana_tub_colg_pvc_sdr26_3pulg" localSheetId="5">#REF!</definedName>
    <definedName name="ana_tub_colg_pvc_sdr26_3pulg" localSheetId="2">#REF!</definedName>
    <definedName name="ana_tub_colg_pvc_sdr26_3pulg">#REF!</definedName>
    <definedName name="ana_tub_colg_pvc_sdr32.5_4pulg" localSheetId="3">#REF!</definedName>
    <definedName name="ana_tub_colg_pvc_sdr32.5_4pulg" localSheetId="5">#REF!</definedName>
    <definedName name="ana_tub_colg_pvc_sdr32.5_4pulg" localSheetId="2">#REF!</definedName>
    <definedName name="ana_tub_colg_pvc_sdr32.5_4pulg">#REF!</definedName>
    <definedName name="ana_tub_hg_2pulg" localSheetId="3">#REF!</definedName>
    <definedName name="ana_tub_hg_2pulg" localSheetId="5">#REF!</definedName>
    <definedName name="ana_tub_hg_2pulg" localSheetId="2">#REF!</definedName>
    <definedName name="ana_tub_hg_2pulg">#REF!</definedName>
    <definedName name="ana_tub_hg_3pulg" localSheetId="3">#REF!</definedName>
    <definedName name="ana_tub_hg_3pulg" localSheetId="5">#REF!</definedName>
    <definedName name="ana_tub_hg_3pulg" localSheetId="2">#REF!</definedName>
    <definedName name="ana_tub_hg_3pulg">#REF!</definedName>
    <definedName name="ana_tub_sot_pvc_sdr21_2pulg" localSheetId="3">#REF!</definedName>
    <definedName name="ana_tub_sot_pvc_sdr21_2pulg" localSheetId="5">#REF!</definedName>
    <definedName name="ana_tub_sot_pvc_sdr21_2pulg" localSheetId="2">#REF!</definedName>
    <definedName name="ana_tub_sot_pvc_sdr21_2pulg">#REF!</definedName>
    <definedName name="ana_tub_sot_pvc_sdr21_3pulg" localSheetId="3">#REF!</definedName>
    <definedName name="ana_tub_sot_pvc_sdr21_3pulg" localSheetId="5">#REF!</definedName>
    <definedName name="ana_tub_sot_pvc_sdr21_3pulg" localSheetId="2">#REF!</definedName>
    <definedName name="ana_tub_sot_pvc_sdr21_3pulg">#REF!</definedName>
    <definedName name="ana_tub_sot_pvc_sdr26_3pulg" localSheetId="3">#REF!</definedName>
    <definedName name="ana_tub_sot_pvc_sdr26_3pulg" localSheetId="5">#REF!</definedName>
    <definedName name="ana_tub_sot_pvc_sdr26_3pulg" localSheetId="2">#REF!</definedName>
    <definedName name="ana_tub_sot_pvc_sdr26_3pulg">#REF!</definedName>
    <definedName name="ana_tub_sot_pvc_sdr32.5_4pulg" localSheetId="3">#REF!</definedName>
    <definedName name="ana_tub_sot_pvc_sdr32.5_4pulg" localSheetId="5">#REF!</definedName>
    <definedName name="ana_tub_sot_pvc_sdr32.5_4pulg" localSheetId="2">#REF!</definedName>
    <definedName name="ana_tub_sot_pvc_sdr32.5_4pulg">#REF!</definedName>
    <definedName name="ana_tub_sot_pvc_sdr32.5_6pulg" localSheetId="3">#REF!</definedName>
    <definedName name="ana_tub_sot_pvc_sdr32.5_6pulg" localSheetId="5">#REF!</definedName>
    <definedName name="ana_tub_sot_pvc_sdr32.5_6pulg" localSheetId="2">#REF!</definedName>
    <definedName name="ana_tub_sot_pvc_sdr32.5_6pulg">#REF!</definedName>
    <definedName name="ana_valvula_0.75pulg" localSheetId="3">#REF!</definedName>
    <definedName name="ana_valvula_0.75pulg" localSheetId="5">#REF!</definedName>
    <definedName name="ana_valvula_0.75pulg" localSheetId="2">#REF!</definedName>
    <definedName name="ana_valvula_0.75pulg">#REF!</definedName>
    <definedName name="ana_valvula_1.5pulg" localSheetId="3">#REF!</definedName>
    <definedName name="ana_valvula_1.5pulg" localSheetId="5">#REF!</definedName>
    <definedName name="ana_valvula_1.5pulg" localSheetId="2">#REF!</definedName>
    <definedName name="ana_valvula_1.5pulg">#REF!</definedName>
    <definedName name="ana_valvula_1pulg" localSheetId="3">#REF!</definedName>
    <definedName name="ana_valvula_1pulg" localSheetId="5">#REF!</definedName>
    <definedName name="ana_valvula_1pulg" localSheetId="2">#REF!</definedName>
    <definedName name="ana_valvula_1pulg">#REF!</definedName>
    <definedName name="ana_valvula_2pulg" localSheetId="3">#REF!</definedName>
    <definedName name="ana_valvula_2pulg" localSheetId="5">#REF!</definedName>
    <definedName name="ana_valvula_2pulg" localSheetId="2">#REF!</definedName>
    <definedName name="ana_valvula_2pulg">#REF!</definedName>
    <definedName name="ana_valvula_reguladora_1pulg" localSheetId="3">#REF!</definedName>
    <definedName name="ana_valvula_reguladora_1pulg" localSheetId="5">#REF!</definedName>
    <definedName name="ana_valvula_reguladora_1pulg" localSheetId="2">#REF!</definedName>
    <definedName name="ana_valvula_reguladora_1pulg">#REF!</definedName>
    <definedName name="ana_valvula_reguladora_2pulg" localSheetId="3">#REF!</definedName>
    <definedName name="ana_valvula_reguladora_2pulg" localSheetId="5">#REF!</definedName>
    <definedName name="ana_valvula_reguladora_2pulg" localSheetId="2">#REF!</definedName>
    <definedName name="ana_valvula_reguladora_2pulg">#REF!</definedName>
    <definedName name="ana_vertedero" localSheetId="3">#REF!</definedName>
    <definedName name="ana_vertedero" localSheetId="5">#REF!</definedName>
    <definedName name="ana_vertedero" localSheetId="2">#REF!</definedName>
    <definedName name="ana_vertedero">#REF!</definedName>
    <definedName name="ana_viga_amarre" localSheetId="3">#REF!</definedName>
    <definedName name="ana_viga_amarre" localSheetId="5">#REF!</definedName>
    <definedName name="ana_viga_amarre" localSheetId="2">#REF!</definedName>
    <definedName name="ana_viga_amarre">#REF!</definedName>
    <definedName name="ana_viga_riostra" localSheetId="3">#REF!</definedName>
    <definedName name="ana_viga_riostra" localSheetId="5">#REF!</definedName>
    <definedName name="ana_viga_riostra" localSheetId="2">#REF!</definedName>
    <definedName name="ana_viga_riostra">#REF!</definedName>
    <definedName name="ana_yee_pvc_drenaje_2pulg" localSheetId="3">#REF!</definedName>
    <definedName name="ana_yee_pvc_drenaje_2pulg" localSheetId="5">#REF!</definedName>
    <definedName name="ana_yee_pvc_drenaje_2pulg" localSheetId="2">#REF!</definedName>
    <definedName name="ana_yee_pvc_drenaje_2pulg">#REF!</definedName>
    <definedName name="ana_yee_pvc_drenaje_3pulg" localSheetId="3">#REF!</definedName>
    <definedName name="ana_yee_pvc_drenaje_3pulg" localSheetId="5">#REF!</definedName>
    <definedName name="ana_yee_pvc_drenaje_3pulg" localSheetId="2">#REF!</definedName>
    <definedName name="ana_yee_pvc_drenaje_3pulg">#REF!</definedName>
    <definedName name="ana_yee_pvc_drenaje_4pulg" localSheetId="3">#REF!</definedName>
    <definedName name="ana_yee_pvc_drenaje_4pulg" localSheetId="5">#REF!</definedName>
    <definedName name="ana_yee_pvc_drenaje_4pulg" localSheetId="2">#REF!</definedName>
    <definedName name="ana_yee_pvc_drenaje_4pulg">#REF!</definedName>
    <definedName name="ana_zabaleta" localSheetId="3">#REF!</definedName>
    <definedName name="ana_zabaleta" localSheetId="5">#REF!</definedName>
    <definedName name="ana_zabaleta" localSheetId="2">#REF!</definedName>
    <definedName name="ana_zabaleta">#REF!</definedName>
    <definedName name="anaboteescombro">'[26]Mov. Tierra'!$C$6</definedName>
    <definedName name="anacantos">'[26]Terminacion pared'!$C$6</definedName>
    <definedName name="anafraguache">'[26]Terminacion pared'!$C$39</definedName>
    <definedName name="anahormigon140">[26]Hormigon!$C$110</definedName>
    <definedName name="anahormigon180">#REF!</definedName>
    <definedName name="anahormigon210">#REF!</definedName>
    <definedName name="ANAL_REV.CER" localSheetId="3">#REF!</definedName>
    <definedName name="ANAL_REV.CER" localSheetId="2">#REF!</definedName>
    <definedName name="ANAL_REV.CER">#REF!</definedName>
    <definedName name="analisis" localSheetId="3">#REF!,#REF!,#REF!</definedName>
    <definedName name="analisis" localSheetId="5">#REF!,#REF!,#REF!</definedName>
    <definedName name="analisis" localSheetId="2">#REF!,#REF!,#REF!</definedName>
    <definedName name="analisis">#REF!,#REF!,#REF!</definedName>
    <definedName name="ANALISIS_DE_COSTOS" localSheetId="3">#REF!</definedName>
    <definedName name="ANALISIS_DE_COSTOS" localSheetId="2">#REF!</definedName>
    <definedName name="ANALISIS_DE_COSTOS">#REF!</definedName>
    <definedName name="analisis2" localSheetId="3">#REF!</definedName>
    <definedName name="analisis2" localSheetId="5">#REF!</definedName>
    <definedName name="analisis2" localSheetId="2">#REF!</definedName>
    <definedName name="analisis2">#REF!</definedName>
    <definedName name="analisisI" localSheetId="3">#REF!</definedName>
    <definedName name="analisisI" localSheetId="5">#REF!</definedName>
    <definedName name="analisisI" localSheetId="2">#REF!</definedName>
    <definedName name="analisisI">#REF!</definedName>
    <definedName name="anamezcla1155">[26]Mortero!$C$6</definedName>
    <definedName name="anamezcla12">[26]Mortero!$C$18</definedName>
    <definedName name="anamezcla13">[26]Mortero!$C$40</definedName>
    <definedName name="anamezcla13A">[26]Mortero!$C$50</definedName>
    <definedName name="anamezcla14">[26]Mortero!$C$60</definedName>
    <definedName name="anapañetemaestreadoint">'[26]Terminacion pared'!$C$13</definedName>
    <definedName name="anarellenoreposicion">'[26]Mov. Tierra'!$C$19</definedName>
    <definedName name="anavibradorelectrico">[26]Equipos!$C$6</definedName>
    <definedName name="Anclaje_de_Pilotes" localSheetId="3">#REF!</definedName>
    <definedName name="Anclaje_de_Pilotes" localSheetId="5">#REF!</definedName>
    <definedName name="Anclaje_de_Pilotes" localSheetId="2">#REF!</definedName>
    <definedName name="Anclaje_de_Pilotes">#REF!</definedName>
    <definedName name="Anclaje_de_Pilotes_2">#N/A</definedName>
    <definedName name="Anclaje_de_Pilotes_3">#N/A</definedName>
    <definedName name="andamiointerior">'[26]MANO DE OBRA'!$D$148</definedName>
    <definedName name="Andamios">[17]Insumos!$B$24:$D$24</definedName>
    <definedName name="Andamios____0.25_planchas_plywood___10_usos">[17]Insumos!$B$25:$D$25</definedName>
    <definedName name="andamiosin" localSheetId="3">#REF!</definedName>
    <definedName name="andamiosin" localSheetId="5">[4]Mezcla!$F$158</definedName>
    <definedName name="andamiosin" localSheetId="2">#REF!</definedName>
    <definedName name="andamiosin">#REF!</definedName>
    <definedName name="ANDAMIOSPLAF" localSheetId="3">#REF!</definedName>
    <definedName name="ANDAMIOSPLAF" localSheetId="5">#REF!</definedName>
    <definedName name="ANDAMIOSPLAF" localSheetId="2">#REF!</definedName>
    <definedName name="ANDAMIOSPLAF">#REF!</definedName>
    <definedName name="ANG2X2SOPLAMPCONTRA" localSheetId="3">#REF!</definedName>
    <definedName name="ANG2X2SOPLAMPCONTRA" localSheetId="5">#REF!</definedName>
    <definedName name="ANG2X2SOPLAMPCONTRA" localSheetId="2">#REF!</definedName>
    <definedName name="ANG2X2SOPLAMPCONTRA">#REF!</definedName>
    <definedName name="ANGULAR" localSheetId="3">#REF!</definedName>
    <definedName name="ANGULAR" localSheetId="5">#REF!</definedName>
    <definedName name="ANGULAR" localSheetId="2">#REF!</definedName>
    <definedName name="ANGULAR">#REF!</definedName>
    <definedName name="ANGULAR_2">"$#REF!.$B$246"</definedName>
    <definedName name="ANGULAR_3">"$#REF!.$B$246"</definedName>
    <definedName name="ANTEPECHO">'[27]anal term'!$F$1819</definedName>
    <definedName name="APLICARLACA2C" localSheetId="3">#REF!</definedName>
    <definedName name="APLICARLACA2C" localSheetId="5">#REF!</definedName>
    <definedName name="APLICARLACA2C" localSheetId="2">#REF!</definedName>
    <definedName name="APLICARLACA2C">#REF!</definedName>
    <definedName name="AQUAPEL" localSheetId="3">#REF!</definedName>
    <definedName name="AQUAPEL" localSheetId="5">#REF!</definedName>
    <definedName name="AQUAPEL" localSheetId="2">#REF!</definedName>
    <definedName name="AQUAPEL">#REF!</definedName>
    <definedName name="ARANDELA_INODORO_PVC_4" localSheetId="3">#REF!</definedName>
    <definedName name="ARANDELA_INODORO_PVC_4" localSheetId="2">#REF!</definedName>
    <definedName name="ARANDELA_INODORO_PVC_4">#REF!</definedName>
    <definedName name="ARANDELAPLAS" localSheetId="3">#REF!</definedName>
    <definedName name="ARANDELAPLAS" localSheetId="5">#REF!</definedName>
    <definedName name="ARANDELAPLAS" localSheetId="2">#REF!</definedName>
    <definedName name="ARANDELAPLAS">#REF!</definedName>
    <definedName name="ARCILLA_ROJA" localSheetId="3">#REF!</definedName>
    <definedName name="ARCILLA_ROJA" localSheetId="2">#REF!</definedName>
    <definedName name="ARCILLA_ROJA">#REF!</definedName>
    <definedName name="_xlnm.Extract" localSheetId="3">#REF!</definedName>
    <definedName name="_xlnm.Extract" localSheetId="2">#REF!</definedName>
    <definedName name="_xlnm.Extract">#REF!</definedName>
    <definedName name="_xlnm.Print_Area" localSheetId="3">a!$A$5:$G$141</definedName>
    <definedName name="_xlnm.Print_Area" localSheetId="5">'Play Hacienda Estrella'!$A$1:$G$397</definedName>
    <definedName name="_xlnm.Print_Area" localSheetId="4">'Play Juana Vicente'!$A$1:$G$447</definedName>
    <definedName name="_xlnm.Print_Area" localSheetId="1">'PRES Comision'!$A$1:$G$108</definedName>
    <definedName name="_xlnm.Print_Area" localSheetId="2">'PRES Comision PRECIO ANTIGUO'!$A$1:$G$116</definedName>
    <definedName name="_xlnm.Print_Area" localSheetId="0">'PRESUP.EDIF.TIPO A "EL RIIITO"'!$A$1:$G$70</definedName>
    <definedName name="AREA1" localSheetId="3">#REF!</definedName>
    <definedName name="AREA1" localSheetId="2">#REF!</definedName>
    <definedName name="AREA1">#REF!</definedName>
    <definedName name="AREA12" localSheetId="3">#REF!</definedName>
    <definedName name="AREA12" localSheetId="2">#REF!</definedName>
    <definedName name="AREA12">#REF!</definedName>
    <definedName name="AREA34" localSheetId="3">#REF!</definedName>
    <definedName name="AREA34" localSheetId="2">#REF!</definedName>
    <definedName name="AREA34">#REF!</definedName>
    <definedName name="AREA38" localSheetId="3">#REF!</definedName>
    <definedName name="AREA38" localSheetId="2">#REF!</definedName>
    <definedName name="AREA38">#REF!</definedName>
    <definedName name="ARENA" localSheetId="3">#REF!</definedName>
    <definedName name="ARENA" localSheetId="5">#REF!</definedName>
    <definedName name="ARENA" localSheetId="2">#REF!</definedName>
    <definedName name="ARENA">#REF!</definedName>
    <definedName name="Arena_Fina">[17]Insumos!$B$17:$D$17</definedName>
    <definedName name="Arena_Gruesa_Lavada">[17]Insumos!$B$16:$D$16</definedName>
    <definedName name="ARENA_LAV_CLASIF" localSheetId="5">'[24]MATERIALES LISTADO'!$D$9</definedName>
    <definedName name="ARENA_LAV_CLASIF">'[25]MATERIALES LISTADO'!$D$9</definedName>
    <definedName name="ARENA_PAÑETE" localSheetId="3">#REF!</definedName>
    <definedName name="ARENA_PAÑETE" localSheetId="2">#REF!</definedName>
    <definedName name="ARENA_PAÑETE">#REF!</definedName>
    <definedName name="Arena_Triturada_y_Lavada___especial_para_hormigones">[17]Insumos!$B$14:$D$14</definedName>
    <definedName name="ARENAAZUL" localSheetId="3">#REF!</definedName>
    <definedName name="ARENAAZUL" localSheetId="5">#REF!</definedName>
    <definedName name="ARENAAZUL" localSheetId="2">#REF!</definedName>
    <definedName name="ARENAAZUL">#REF!</definedName>
    <definedName name="arenabca" localSheetId="3">#REF!</definedName>
    <definedName name="arenabca" localSheetId="5">#REF!</definedName>
    <definedName name="arenabca" localSheetId="2">#REF!</definedName>
    <definedName name="arenabca">#REF!</definedName>
    <definedName name="ARENAF" localSheetId="3">#REF!</definedName>
    <definedName name="ARENAF" localSheetId="2">#REF!</definedName>
    <definedName name="ARENAF">#REF!</definedName>
    <definedName name="arenafina">[19]MATERIALES!$G$11</definedName>
    <definedName name="ARENAG" localSheetId="3">#REF!</definedName>
    <definedName name="ARENAG" localSheetId="5">#REF!</definedName>
    <definedName name="ARENAG" localSheetId="2">#REF!</definedName>
    <definedName name="ARENAG">#REF!</definedName>
    <definedName name="arenagrispalnta">[26]INSUMO!$D$8</definedName>
    <definedName name="ARENAGRUESA" localSheetId="3">#REF!</definedName>
    <definedName name="ARENAGRUESA" localSheetId="5">[4]insumo!$D$7</definedName>
    <definedName name="ARENAGRUESA" localSheetId="2">#REF!</definedName>
    <definedName name="ARENAGRUESA">#REF!</definedName>
    <definedName name="arenaitabo">[19]MATERIALES!$G$12</definedName>
    <definedName name="arenaitabolavada">[26]INSUMO!$D$9</definedName>
    <definedName name="arenalavada">[19]MATERIALES!$G$13</definedName>
    <definedName name="ARENAMINA" localSheetId="3">#REF!</definedName>
    <definedName name="ARENAMINA" localSheetId="5">#REF!</definedName>
    <definedName name="ARENAMINA" localSheetId="2">#REF!</definedName>
    <definedName name="ARENAMINA">#REF!</definedName>
    <definedName name="ARENAPAÑETE" localSheetId="3">#REF!</definedName>
    <definedName name="ARENAPAÑETE" localSheetId="2">#REF!</definedName>
    <definedName name="ARENAPAÑETE">#REF!</definedName>
    <definedName name="ArenaPlanta" localSheetId="3">#REF!</definedName>
    <definedName name="ArenaPlanta" localSheetId="2">#REF!</definedName>
    <definedName name="ArenaPlanta">#REF!</definedName>
    <definedName name="arenapta" localSheetId="3">#REF!</definedName>
    <definedName name="arenapta" localSheetId="5">#REF!</definedName>
    <definedName name="arenapta" localSheetId="2">#REF!</definedName>
    <definedName name="arenapta">#REF!</definedName>
    <definedName name="ari" localSheetId="3">#REF!</definedName>
    <definedName name="ari" localSheetId="5">#REF!</definedName>
    <definedName name="ari" localSheetId="2">#REF!</definedName>
    <definedName name="ari">#REF!</definedName>
    <definedName name="arii" localSheetId="3">#REF!</definedName>
    <definedName name="arii" localSheetId="5">#REF!</definedName>
    <definedName name="arii" localSheetId="2">#REF!</definedName>
    <definedName name="arii">#REF!</definedName>
    <definedName name="ariii" localSheetId="3">#REF!</definedName>
    <definedName name="ariii" localSheetId="5">#REF!</definedName>
    <definedName name="ariii" localSheetId="2">#REF!</definedName>
    <definedName name="ariii">#REF!</definedName>
    <definedName name="ariiii" localSheetId="3">#REF!</definedName>
    <definedName name="ariiii" localSheetId="5">#REF!</definedName>
    <definedName name="ariiii" localSheetId="2">#REF!</definedName>
    <definedName name="ariiii">#REF!</definedName>
    <definedName name="ARQSA" localSheetId="3">#REF!</definedName>
    <definedName name="ARQSA" localSheetId="2">#REF!</definedName>
    <definedName name="ARQSA">#REF!</definedName>
    <definedName name="asd" localSheetId="3">#REF!</definedName>
    <definedName name="asd" localSheetId="2">#REF!</definedName>
    <definedName name="asd">#REF!</definedName>
    <definedName name="asfali" localSheetId="3">#REF!</definedName>
    <definedName name="asfali" localSheetId="5">#REF!</definedName>
    <definedName name="asfali" localSheetId="2">#REF!</definedName>
    <definedName name="asfali">#REF!</definedName>
    <definedName name="asfalii" localSheetId="3">#REF!</definedName>
    <definedName name="asfalii" localSheetId="5">#REF!</definedName>
    <definedName name="asfalii" localSheetId="2">#REF!</definedName>
    <definedName name="asfalii">#REF!</definedName>
    <definedName name="asfaliii" localSheetId="3">#REF!</definedName>
    <definedName name="asfaliii" localSheetId="5">#REF!</definedName>
    <definedName name="asfaliii" localSheetId="2">#REF!</definedName>
    <definedName name="asfaliii">#REF!</definedName>
    <definedName name="asfaliiii" localSheetId="3">#REF!</definedName>
    <definedName name="asfaliiii" localSheetId="5">#REF!</definedName>
    <definedName name="asfaliiii" localSheetId="2">#REF!</definedName>
    <definedName name="asfaliiii">#REF!</definedName>
    <definedName name="ASIENTO" localSheetId="3">#REF!</definedName>
    <definedName name="ASIENTO">#REF!</definedName>
    <definedName name="asientoi" localSheetId="3">#REF!</definedName>
    <definedName name="asientoi" localSheetId="5">#REF!</definedName>
    <definedName name="asientoi" localSheetId="2">#REF!</definedName>
    <definedName name="asientoi">#REF!</definedName>
    <definedName name="asientoii" localSheetId="3">#REF!</definedName>
    <definedName name="asientoii" localSheetId="5">#REF!</definedName>
    <definedName name="asientoii" localSheetId="2">#REF!</definedName>
    <definedName name="asientoii">#REF!</definedName>
    <definedName name="asientoiii" localSheetId="3">#REF!</definedName>
    <definedName name="asientoiii" localSheetId="5">#REF!</definedName>
    <definedName name="asientoiii" localSheetId="2">#REF!</definedName>
    <definedName name="asientoiii">#REF!</definedName>
    <definedName name="asientoiiii" localSheetId="3">#REF!</definedName>
    <definedName name="asientoiiii" localSheetId="5">#REF!</definedName>
    <definedName name="asientoiiii" localSheetId="2">#REF!</definedName>
    <definedName name="asientoiiii">#REF!</definedName>
    <definedName name="ASIENTOINOCORRIENTE" localSheetId="3">#REF!</definedName>
    <definedName name="ASIENTOINOCORRIENTE" localSheetId="5">#REF!</definedName>
    <definedName name="ASIENTOINOCORRIENTE" localSheetId="2">#REF!</definedName>
    <definedName name="ASIENTOINOCORRIENTE">#REF!</definedName>
    <definedName name="AY">'[1]Mano Obra'!$D$10</definedName>
    <definedName name="AYCARP" localSheetId="3">#REF!</definedName>
    <definedName name="AYCARP" localSheetId="5">#REF!</definedName>
    <definedName name="AYCARP" localSheetId="2">#REF!</definedName>
    <definedName name="AYCARP">#REF!</definedName>
    <definedName name="ayoperador" localSheetId="3">#REF!</definedName>
    <definedName name="ayoperador" localSheetId="5">#REF!</definedName>
    <definedName name="ayoperador" localSheetId="2">#REF!</definedName>
    <definedName name="ayoperador">#REF!</definedName>
    <definedName name="AYUDANTE" localSheetId="3">#REF!</definedName>
    <definedName name="AYUDANTE" localSheetId="5">#REF!</definedName>
    <definedName name="AYUDANTE" localSheetId="2">#REF!</definedName>
    <definedName name="AYUDANTE">#REF!</definedName>
    <definedName name="Ayudante_2da" localSheetId="3">#REF!</definedName>
    <definedName name="Ayudante_2da" localSheetId="2">#REF!</definedName>
    <definedName name="Ayudante_2da">#REF!</definedName>
    <definedName name="Ayudante_Operadores_Equipos_Pesados">'[28]MANO DE OBRA'!$C$26</definedName>
    <definedName name="Ayudante_Soldador" localSheetId="3">#REF!</definedName>
    <definedName name="Ayudante_Soldador" localSheetId="2">#REF!</definedName>
    <definedName name="Ayudante_Soldador">#REF!</definedName>
    <definedName name="ayudcadenero">[19]OBRAMANO!$F$67</definedName>
    <definedName name="B" localSheetId="3">#REF!</definedName>
    <definedName name="b" localSheetId="5">#REF!</definedName>
    <definedName name="B" localSheetId="2">#REF!</definedName>
    <definedName name="B">#REF!</definedName>
    <definedName name="BAJA4SDR41">#REF!</definedName>
    <definedName name="bajada.tubo.24">'[16]Analisis Unitarios'!$E$983</definedName>
    <definedName name="Baldosas_Granito_40x40____Linea_de_Lujo_Color">[17]Insumos!$B$26:$D$26</definedName>
    <definedName name="BALDOSAS_TRANSPARENTE" localSheetId="3">#REF!</definedName>
    <definedName name="BALDOSAS_TRANSPARENTE" localSheetId="2">#REF!</definedName>
    <definedName name="BALDOSAS_TRANSPARENTE">#REF!</definedName>
    <definedName name="banci" localSheetId="3">#REF!</definedName>
    <definedName name="banci" localSheetId="5">#REF!</definedName>
    <definedName name="banci" localSheetId="2">#REF!</definedName>
    <definedName name="banci">#REF!</definedName>
    <definedName name="bancii" localSheetId="3">#REF!</definedName>
    <definedName name="bancii" localSheetId="5">#REF!</definedName>
    <definedName name="bancii" localSheetId="2">#REF!</definedName>
    <definedName name="bancii">#REF!</definedName>
    <definedName name="banciii" localSheetId="3">#REF!</definedName>
    <definedName name="banciii" localSheetId="5">#REF!</definedName>
    <definedName name="banciii" localSheetId="2">#REF!</definedName>
    <definedName name="banciii">#REF!</definedName>
    <definedName name="banciiii" localSheetId="3">#REF!</definedName>
    <definedName name="banciiii" localSheetId="5">#REF!</definedName>
    <definedName name="banciiii" localSheetId="2">#REF!</definedName>
    <definedName name="banciiii">#REF!</definedName>
    <definedName name="BANERAHFBCAPVC" localSheetId="3">#REF!</definedName>
    <definedName name="BANERAHFBCAPVC" localSheetId="5">#REF!</definedName>
    <definedName name="BANERAHFBCAPVC" localSheetId="2">#REF!</definedName>
    <definedName name="BANERAHFBCAPVC">#REF!</definedName>
    <definedName name="BANERAHFCOLPVC" localSheetId="3">#REF!</definedName>
    <definedName name="BANERAHFCOLPVC" localSheetId="5">#REF!</definedName>
    <definedName name="BANERAHFCOLPVC" localSheetId="2">#REF!</definedName>
    <definedName name="BANERAHFCOLPVC">#REF!</definedName>
    <definedName name="BANERALIVBCAPVC" localSheetId="3">#REF!</definedName>
    <definedName name="BANERALIVBCAPVC" localSheetId="5">#REF!</definedName>
    <definedName name="BANERALIVBCAPVC" localSheetId="2">#REF!</definedName>
    <definedName name="BANERALIVBCAPVC">#REF!</definedName>
    <definedName name="BANERAPVCBCAPVC" localSheetId="3">#REF!</definedName>
    <definedName name="BANERAPVCBCAPVC" localSheetId="5">#REF!</definedName>
    <definedName name="BANERAPVCBCAPVC" localSheetId="2">#REF!</definedName>
    <definedName name="BANERAPVCBCAPVC">#REF!</definedName>
    <definedName name="BANERAPVCCOLPVC" localSheetId="3">#REF!</definedName>
    <definedName name="BANERAPVCCOLPVC" localSheetId="5">#REF!</definedName>
    <definedName name="BANERAPVCCOLPVC" localSheetId="2">#REF!</definedName>
    <definedName name="BANERAPVCCOLPVC">#REF!</definedName>
    <definedName name="banli" localSheetId="3">#REF!</definedName>
    <definedName name="banli" localSheetId="5">#REF!</definedName>
    <definedName name="banli" localSheetId="2">#REF!</definedName>
    <definedName name="banli">#REF!</definedName>
    <definedName name="banlii" localSheetId="3">#REF!</definedName>
    <definedName name="banlii" localSheetId="5">#REF!</definedName>
    <definedName name="banlii" localSheetId="2">#REF!</definedName>
    <definedName name="banlii">#REF!</definedName>
    <definedName name="banliii" localSheetId="3">#REF!</definedName>
    <definedName name="banliii" localSheetId="5">#REF!</definedName>
    <definedName name="banliii" localSheetId="2">#REF!</definedName>
    <definedName name="banliii">#REF!</definedName>
    <definedName name="banliiii" localSheetId="3">#REF!</definedName>
    <definedName name="banliiii" localSheetId="5">#REF!</definedName>
    <definedName name="banliiii" localSheetId="2">#REF!</definedName>
    <definedName name="banliiii">#REF!</definedName>
    <definedName name="BAÑERAHFBCA" localSheetId="3">#REF!</definedName>
    <definedName name="BAÑERAHFBCA" localSheetId="5">#REF!</definedName>
    <definedName name="BAÑERAHFBCA" localSheetId="2">#REF!</definedName>
    <definedName name="BAÑERAHFBCA">#REF!</definedName>
    <definedName name="BAÑERAHFCOL" localSheetId="3">#REF!</definedName>
    <definedName name="BAÑERAHFCOL" localSheetId="5">#REF!</definedName>
    <definedName name="BAÑERAHFCOL" localSheetId="2">#REF!</definedName>
    <definedName name="BAÑERAHFCOL">#REF!</definedName>
    <definedName name="BAÑERALIV" localSheetId="3">#REF!</definedName>
    <definedName name="BAÑERALIV" localSheetId="5">#REF!</definedName>
    <definedName name="BAÑERALIV" localSheetId="2">#REF!</definedName>
    <definedName name="BAÑERALIV">#REF!</definedName>
    <definedName name="BARANDACURVACONTRA" localSheetId="3">#REF!</definedName>
    <definedName name="BARANDACURVACONTRA" localSheetId="5">#REF!</definedName>
    <definedName name="BARANDACURVACONTRA" localSheetId="2">#REF!</definedName>
    <definedName name="BARANDACURVACONTRA">#REF!</definedName>
    <definedName name="BARANDACURVAM2CONTRA" localSheetId="3">#REF!</definedName>
    <definedName name="BARANDACURVAM2CONTRA" localSheetId="5">#REF!</definedName>
    <definedName name="BARANDACURVAM2CONTRA" localSheetId="2">#REF!</definedName>
    <definedName name="BARANDACURVAM2CONTRA">#REF!</definedName>
    <definedName name="BARANDARECTACONTRA" localSheetId="3">#REF!</definedName>
    <definedName name="BARANDARECTACONTRA" localSheetId="5">#REF!</definedName>
    <definedName name="BARANDARECTACONTRA" localSheetId="2">#REF!</definedName>
    <definedName name="BARANDARECTACONTRA">#REF!</definedName>
    <definedName name="BARANDARECTAM2CONTRA" localSheetId="3">#REF!</definedName>
    <definedName name="BARANDARECTAM2CONTRA" localSheetId="5">#REF!</definedName>
    <definedName name="BARANDARECTAM2CONTRA" localSheetId="2">#REF!</definedName>
    <definedName name="BARANDARECTAM2CONTRA">#REF!</definedName>
    <definedName name="BARANDILLA" localSheetId="3">#REF!</definedName>
    <definedName name="BARANDILLA" localSheetId="5">#REF!</definedName>
    <definedName name="BARANDILLA" localSheetId="2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3">#REF!</definedName>
    <definedName name="BASE" localSheetId="5">#REF!</definedName>
    <definedName name="BASE" localSheetId="2">#REF!</definedName>
    <definedName name="BASE">#REF!</definedName>
    <definedName name="BASE_CONTEN" localSheetId="3">#REF!</definedName>
    <definedName name="BASE_CONTEN" localSheetId="2">#REF!</definedName>
    <definedName name="BASE_CONTEN">#REF!</definedName>
    <definedName name="_xlnm.Database" localSheetId="3">#REF!</definedName>
    <definedName name="_xlnm.Database" localSheetId="5">#REF!</definedName>
    <definedName name="_xlnm.Database" localSheetId="2">#REF!</definedName>
    <definedName name="_xlnm.Database">#REF!</definedName>
    <definedName name="baseia" localSheetId="3">#REF!</definedName>
    <definedName name="baseia" localSheetId="5">#REF!</definedName>
    <definedName name="baseia" localSheetId="2">#REF!</definedName>
    <definedName name="baseia">#REF!</definedName>
    <definedName name="baseib" localSheetId="3">#REF!</definedName>
    <definedName name="baseib" localSheetId="5">#REF!</definedName>
    <definedName name="baseib" localSheetId="2">#REF!</definedName>
    <definedName name="baseib">#REF!</definedName>
    <definedName name="baseic" localSheetId="3">#REF!</definedName>
    <definedName name="baseic" localSheetId="5">#REF!</definedName>
    <definedName name="baseic" localSheetId="2">#REF!</definedName>
    <definedName name="baseic">#REF!</definedName>
    <definedName name="baseiia" localSheetId="3">#REF!</definedName>
    <definedName name="baseiia" localSheetId="5">#REF!</definedName>
    <definedName name="baseiia" localSheetId="2">#REF!</definedName>
    <definedName name="baseiia">#REF!</definedName>
    <definedName name="baseiib" localSheetId="3">#REF!</definedName>
    <definedName name="baseiib" localSheetId="5">#REF!</definedName>
    <definedName name="baseiib" localSheetId="2">#REF!</definedName>
    <definedName name="baseiib">#REF!</definedName>
    <definedName name="baseiic" localSheetId="3">#REF!</definedName>
    <definedName name="baseiic" localSheetId="5">#REF!</definedName>
    <definedName name="baseiic" localSheetId="2">#REF!</definedName>
    <definedName name="baseiic">#REF!</definedName>
    <definedName name="baseiiia" localSheetId="3">#REF!</definedName>
    <definedName name="baseiiia" localSheetId="5">#REF!</definedName>
    <definedName name="baseiiia" localSheetId="2">#REF!</definedName>
    <definedName name="baseiiia">#REF!</definedName>
    <definedName name="baseiiib" localSheetId="3">#REF!</definedName>
    <definedName name="baseiiib" localSheetId="5">#REF!</definedName>
    <definedName name="baseiiib" localSheetId="2">#REF!</definedName>
    <definedName name="baseiiib">#REF!</definedName>
    <definedName name="baseiiic" localSheetId="3">#REF!</definedName>
    <definedName name="baseiiic" localSheetId="5">#REF!</definedName>
    <definedName name="baseiiic" localSheetId="2">#REF!</definedName>
    <definedName name="baseiiic">#REF!</definedName>
    <definedName name="baseiiiia" localSheetId="3">#REF!</definedName>
    <definedName name="baseiiiia" localSheetId="5">#REF!</definedName>
    <definedName name="baseiiiia" localSheetId="2">#REF!</definedName>
    <definedName name="baseiiiia">#REF!</definedName>
    <definedName name="baseiiiib" localSheetId="3">#REF!</definedName>
    <definedName name="baseiiiib" localSheetId="5">#REF!</definedName>
    <definedName name="baseiiiib" localSheetId="2">#REF!</definedName>
    <definedName name="baseiiiib">#REF!</definedName>
    <definedName name="baseiiiic" localSheetId="3">#REF!</definedName>
    <definedName name="baseiiiic" localSheetId="5">#REF!</definedName>
    <definedName name="baseiiiic" localSheetId="2">#REF!</definedName>
    <definedName name="baseiiiic">#REF!</definedName>
    <definedName name="bbthsrty" localSheetId="3">#REF!</definedName>
    <definedName name="bbthsrty" localSheetId="2">#REF!</definedName>
    <definedName name="bbthsrty">#REF!</definedName>
    <definedName name="BENEFICIOS" localSheetId="3">#REF!</definedName>
    <definedName name="BENEFICIOS" localSheetId="5">#REF!</definedName>
    <definedName name="BENEFICIOS" localSheetId="2">#REF!</definedName>
    <definedName name="BENEFICIOS">#REF!</definedName>
    <definedName name="Bidet_Royal____Aparato" localSheetId="3">#REF!</definedName>
    <definedName name="Bidet_Royal____Aparato" localSheetId="5">#REF!</definedName>
    <definedName name="Bidet_Royal____Aparato" localSheetId="2">#REF!</definedName>
    <definedName name="Bidet_Royal____Aparato">#REF!</definedName>
    <definedName name="BIDETBCO" localSheetId="3">#REF!</definedName>
    <definedName name="BIDETBCO" localSheetId="5">#REF!</definedName>
    <definedName name="BIDETBCO" localSheetId="2">#REF!</definedName>
    <definedName name="BIDETBCO">#REF!</definedName>
    <definedName name="BIDETBCOPVC" localSheetId="3">#REF!</definedName>
    <definedName name="BIDETBCOPVC" localSheetId="5">#REF!</definedName>
    <definedName name="BIDETBCOPVC" localSheetId="2">#REF!</definedName>
    <definedName name="BIDETBCOPVC">#REF!</definedName>
    <definedName name="BIDETCOL" localSheetId="3">#REF!</definedName>
    <definedName name="BIDETCOL" localSheetId="5">#REF!</definedName>
    <definedName name="BIDETCOL" localSheetId="2">#REF!</definedName>
    <definedName name="BIDETCOL">#REF!</definedName>
    <definedName name="BIDETCOLPVC" localSheetId="3">#REF!</definedName>
    <definedName name="BIDETCOLPVC" localSheetId="5">#REF!</definedName>
    <definedName name="BIDETCOLPVC" localSheetId="2">#REF!</definedName>
    <definedName name="BIDETCOLPVC">#REF!</definedName>
    <definedName name="BISAGRA" localSheetId="3">#REF!</definedName>
    <definedName name="BISAGRA" localSheetId="5">#REF!</definedName>
    <definedName name="BISAGRA" localSheetId="2">#REF!</definedName>
    <definedName name="BISAGRA">#REF!</definedName>
    <definedName name="bloc6">'[27]anal term'!$G$251</definedName>
    <definedName name="block.8.bnp.20">'[29]Ana. blocks y termin.'!$D$6</definedName>
    <definedName name="BLOCK_4" localSheetId="3">#REF!</definedName>
    <definedName name="BLOCK_4" localSheetId="2">#REF!</definedName>
    <definedName name="BLOCK_4">#REF!</definedName>
    <definedName name="BLOCK_6" localSheetId="3">#REF!</definedName>
    <definedName name="BLOCK_6" localSheetId="2">#REF!</definedName>
    <definedName name="BLOCK_6">#REF!</definedName>
    <definedName name="BLOCK_8" localSheetId="3">#REF!</definedName>
    <definedName name="BLOCK_8" localSheetId="2">#REF!</definedName>
    <definedName name="BLOCK_8">#REF!</definedName>
    <definedName name="BLOCK_CALADO" localSheetId="3">#REF!</definedName>
    <definedName name="BLOCK_CALADO" localSheetId="2">#REF!</definedName>
    <definedName name="BLOCK_CALADO">#REF!</definedName>
    <definedName name="BLOCK0.10M" localSheetId="3">#REF!</definedName>
    <definedName name="BLOCK0.10M" localSheetId="5">[4]insumo!$D$8</definedName>
    <definedName name="BLOCK0.10M" localSheetId="2">#REF!</definedName>
    <definedName name="BLOCK0.10M">#REF!</definedName>
    <definedName name="BLOCK0.15M" localSheetId="3">#REF!</definedName>
    <definedName name="BLOCK0.15M" localSheetId="5">[4]insumo!$D$9</definedName>
    <definedName name="BLOCK0.15M" localSheetId="2">#REF!</definedName>
    <definedName name="BLOCK0.15M">#REF!</definedName>
    <definedName name="BLOCK0.20M" localSheetId="3">#REF!</definedName>
    <definedName name="BLOCK0.20M" localSheetId="5">[4]insumo!$D$10</definedName>
    <definedName name="BLOCK0.20M" localSheetId="2">#REF!</definedName>
    <definedName name="BLOCK0.20M">#REF!</definedName>
    <definedName name="BLOCK0.30M" localSheetId="3">#REF!</definedName>
    <definedName name="BLOCK0.30M" localSheetId="5">#REF!</definedName>
    <definedName name="BLOCK0.30M" localSheetId="2">#REF!</definedName>
    <definedName name="BLOCK0.30M">#REF!</definedName>
    <definedName name="BLOCK10" localSheetId="3">#REF!</definedName>
    <definedName name="BLOCK10" localSheetId="5">#REF!</definedName>
    <definedName name="BLOCK10" localSheetId="2">#REF!</definedName>
    <definedName name="BLOCK10">#REF!</definedName>
    <definedName name="BLOCK12" localSheetId="3">#REF!</definedName>
    <definedName name="BLOCK12" localSheetId="5">#REF!</definedName>
    <definedName name="BLOCK12" localSheetId="2">#REF!</definedName>
    <definedName name="BLOCK12">#REF!</definedName>
    <definedName name="block4" localSheetId="3">#REF!</definedName>
    <definedName name="BLOCK4" localSheetId="5">#REF!</definedName>
    <definedName name="block4" localSheetId="2">#REF!</definedName>
    <definedName name="block4">#REF!</definedName>
    <definedName name="BLOCK4RUST" localSheetId="3">#REF!</definedName>
    <definedName name="BLOCK4RUST" localSheetId="5">#REF!</definedName>
    <definedName name="BLOCK4RUST" localSheetId="2">#REF!</definedName>
    <definedName name="BLOCK4RUST">#REF!</definedName>
    <definedName name="BLOCK5" localSheetId="3">#REF!</definedName>
    <definedName name="BLOCK5" localSheetId="5">#REF!</definedName>
    <definedName name="BLOCK5" localSheetId="2">#REF!</definedName>
    <definedName name="BLOCK5">#REF!</definedName>
    <definedName name="block6">'[30]Analisis Unit. '!$F$40</definedName>
    <definedName name="BLOCK640" localSheetId="3">#REF!</definedName>
    <definedName name="BLOCK640" localSheetId="5">#REF!</definedName>
    <definedName name="BLOCK640" localSheetId="2">#REF!</definedName>
    <definedName name="BLOCK640">#REF!</definedName>
    <definedName name="BLOCK6VIO2" localSheetId="3">#REF!</definedName>
    <definedName name="BLOCK6VIO2" localSheetId="5">#REF!</definedName>
    <definedName name="BLOCK6VIO2" localSheetId="2">#REF!</definedName>
    <definedName name="BLOCK6VIO2">#REF!</definedName>
    <definedName name="block8" localSheetId="3">#REF!</definedName>
    <definedName name="BLOCK8" localSheetId="5">#REF!</definedName>
    <definedName name="block8" localSheetId="2">#REF!</definedName>
    <definedName name="block8">#REF!</definedName>
    <definedName name="BLOCK820" localSheetId="3">#REF!</definedName>
    <definedName name="BLOCK820" localSheetId="5">#REF!</definedName>
    <definedName name="BLOCK820" localSheetId="2">#REF!</definedName>
    <definedName name="BLOCK820">#REF!</definedName>
    <definedName name="BLOCK820CLLENAS" localSheetId="3">#REF!</definedName>
    <definedName name="BLOCK820CLLENAS" localSheetId="5">#REF!</definedName>
    <definedName name="BLOCK820CLLENAS" localSheetId="2">#REF!</definedName>
    <definedName name="BLOCK820CLLENAS">#REF!</definedName>
    <definedName name="BLOCK840" localSheetId="3">#REF!</definedName>
    <definedName name="BLOCK840" localSheetId="5">#REF!</definedName>
    <definedName name="BLOCK840" localSheetId="2">#REF!</definedName>
    <definedName name="BLOCK840">#REF!</definedName>
    <definedName name="BLOCK840CLLENAS" localSheetId="3">#REF!</definedName>
    <definedName name="BLOCK840CLLENAS" localSheetId="5">#REF!</definedName>
    <definedName name="BLOCK840CLLENAS" localSheetId="2">#REF!</definedName>
    <definedName name="BLOCK840CLLENAS">#REF!</definedName>
    <definedName name="BLOCK8ESP">#REF!</definedName>
    <definedName name="BLOCK8RUST" localSheetId="3">#REF!</definedName>
    <definedName name="BLOCK8RUST" localSheetId="5">#REF!</definedName>
    <definedName name="BLOCK8RUST" localSheetId="2">#REF!</definedName>
    <definedName name="BLOCK8RUST">#REF!</definedName>
    <definedName name="BLOCKCA" localSheetId="3">#REF!</definedName>
    <definedName name="BLOCKCA" localSheetId="2">#REF!</definedName>
    <definedName name="BLOCKCA">#REF!</definedName>
    <definedName name="BLOCKCALAD666" localSheetId="3">#REF!</definedName>
    <definedName name="BLOCKCALAD666" localSheetId="5">#REF!</definedName>
    <definedName name="BLOCKCALAD666" localSheetId="2">#REF!</definedName>
    <definedName name="BLOCKCALAD666">#REF!</definedName>
    <definedName name="BLOCKCALAD886" localSheetId="3">#REF!</definedName>
    <definedName name="BLOCKCALAD886" localSheetId="5">#REF!</definedName>
    <definedName name="BLOCKCALAD886" localSheetId="2">#REF!</definedName>
    <definedName name="BLOCKCALAD886">#REF!</definedName>
    <definedName name="BLOCKCALADORN152040" localSheetId="3">#REF!</definedName>
    <definedName name="BLOCKCALADORN152040" localSheetId="5">#REF!</definedName>
    <definedName name="BLOCKCALADORN152040" localSheetId="2">#REF!</definedName>
    <definedName name="BLOCKCALADORN152040">#REF!</definedName>
    <definedName name="BLOCKORNAMENTAL" localSheetId="3">#REF!</definedName>
    <definedName name="BLOCKORNAMENTAL" localSheetId="5">#REF!</definedName>
    <definedName name="BLOCKORNAMENTAL" localSheetId="2">#REF!</definedName>
    <definedName name="BLOCKORNAMENTAL">#REF!</definedName>
    <definedName name="Bloques_de_4">[17]Insumos!$B$21:$D$21</definedName>
    <definedName name="Bloques_de_6">[17]Insumos!$B$22:$D$22</definedName>
    <definedName name="Bloques_de_8">[17]Insumos!$B$23:$D$23</definedName>
    <definedName name="BOMBA" localSheetId="3">#REF!</definedName>
    <definedName name="BOMBA" localSheetId="5">#REF!</definedName>
    <definedName name="BOMBA" localSheetId="2">#REF!</definedName>
    <definedName name="BOMBA">#REF!</definedName>
    <definedName name="BOMBA_ACHIQUE" localSheetId="3">#REF!</definedName>
    <definedName name="BOMBA_ACHIQUE" localSheetId="2">#REF!</definedName>
    <definedName name="BOMBA_ACHIQUE">#REF!</definedName>
    <definedName name="bombahorm" localSheetId="3">#REF!</definedName>
    <definedName name="bombahorm" localSheetId="2">#REF!</definedName>
    <definedName name="bombahorm">#REF!</definedName>
    <definedName name="BOMBILLAS_1500W">[31]INSU!$B$42</definedName>
    <definedName name="BOQUILLA_FREGADERO_CROMO" localSheetId="3">#REF!</definedName>
    <definedName name="BOQUILLA_FREGADERO_CROMO" localSheetId="2">#REF!</definedName>
    <definedName name="BOQUILLA_FREGADERO_CROMO">#REF!</definedName>
    <definedName name="BOQUILLA_LAVADERO_CROMO" localSheetId="3">#REF!</definedName>
    <definedName name="BOQUILLA_LAVADERO_CROMO" localSheetId="2">#REF!</definedName>
    <definedName name="BOQUILLA_LAVADERO_CROMO">#REF!</definedName>
    <definedName name="BOQUILLAFREG" localSheetId="3">#REF!</definedName>
    <definedName name="BOQUILLAFREG" localSheetId="5">#REF!</definedName>
    <definedName name="BOQUILLAFREG" localSheetId="2">#REF!</definedName>
    <definedName name="BOQUILLAFREG">#REF!</definedName>
    <definedName name="BOQUILLALAV" localSheetId="3">#REF!</definedName>
    <definedName name="BOQUILLALAV" localSheetId="5">#REF!</definedName>
    <definedName name="BOQUILLALAV" localSheetId="2">#REF!</definedName>
    <definedName name="BOQUILLALAV">#REF!</definedName>
    <definedName name="BOQUILLALAV212TAPON" localSheetId="3">#REF!</definedName>
    <definedName name="BOQUILLALAV212TAPON" localSheetId="5">#REF!</definedName>
    <definedName name="BOQUILLALAV212TAPON" localSheetId="2">#REF!</definedName>
    <definedName name="BOQUILLALAV212TAPON">#REF!</definedName>
    <definedName name="BOQUILLALAVCRO" localSheetId="3">#REF!</definedName>
    <definedName name="BOQUILLALAVCRO" localSheetId="5">#REF!</definedName>
    <definedName name="BOQUILLALAVCRO" localSheetId="2">#REF!</definedName>
    <definedName name="BOQUILLALAVCRO">#REF!</definedName>
    <definedName name="BOQUILLALAVPVC" localSheetId="3">#REF!</definedName>
    <definedName name="BOQUILLALAVPVC" localSheetId="5">#REF!</definedName>
    <definedName name="BOQUILLALAVPVC" localSheetId="2">#REF!</definedName>
    <definedName name="BOQUILLALAVPVC">#REF!</definedName>
    <definedName name="BORDILLO4" localSheetId="3">#REF!</definedName>
    <definedName name="BORDILLO4" localSheetId="5">#REF!</definedName>
    <definedName name="BORDILLO4" localSheetId="2">#REF!</definedName>
    <definedName name="BORDILLO4">#REF!</definedName>
    <definedName name="BORDILLO6" localSheetId="3">#REF!</definedName>
    <definedName name="BORDILLO6" localSheetId="5">#REF!</definedName>
    <definedName name="BORDILLO6" localSheetId="2">#REF!</definedName>
    <definedName name="BORDILLO6">#REF!</definedName>
    <definedName name="BORDILLO8" localSheetId="3">#REF!</definedName>
    <definedName name="BORDILLO8" localSheetId="5">#REF!</definedName>
    <definedName name="BORDILLO8" localSheetId="2">#REF!</definedName>
    <definedName name="BORDILLO8">#REF!</definedName>
    <definedName name="Borrar_C.A1">'[32]Col.Amarre'!$J$9:$M$9,'[32]Col.Amarre'!$J$10:$R$10,'[32]Col.Amarre'!$AG$13:$AH$13,'[32]Col.Amarre'!$AJ$11:$AK$11,'[32]Col.Amarre'!$AP$13:$AQ$13,'[32]Col.Amarre'!$AR$11:$AS$11,'[32]Col.Amarre'!$D$16:$M$35,'[32]Col.Amarre'!$V$16:$AC$35</definedName>
    <definedName name="Borrar_Esc.">[32]Escalera!$J$9:$M$9,[32]Escalera!$J$10:$R$10,[32]Escalera!$AL$14:$AM$14,[32]Escalera!$AL$16:$AM$16,[32]Escalera!$I$16:$M$16,[32]Escalera!$B$19:$AE$32,[32]Escalera!$AN$19:$AQ$32</definedName>
    <definedName name="Borrar_Muros">[32]Muros!$W$15:$Z$15,[32]Muros!$AA$15:$AD$15,[32]Muros!$AF$13,[32]Muros!$K$20:$L$20,[32]Muros!$O$26:$P$26</definedName>
    <definedName name="Borrar_Precio">'[33]Cotz.'!$F$23:$F$800,'[33]Cotz.'!$K$280:$K$800</definedName>
    <definedName name="Borrar_V.C1">[34]qqVgas!$J$9:$M$9,[34]qqVgas!$J$10:$R$10,[34]qqVgas!$AJ$11:$AK$11,[34]qqVgas!$AR$11:$AS$11,[34]qqVgas!$AG$13:$AH$13,[34]qqVgas!$AP$13:$AQ$13,[34]qqVgas!$D$16:$AC$195</definedName>
    <definedName name="BOTE" localSheetId="3">#REF!</definedName>
    <definedName name="BOTE" localSheetId="5">#REF!</definedName>
    <definedName name="BOTE" localSheetId="2">#REF!</definedName>
    <definedName name="BOTE">#REF!</definedName>
    <definedName name="Bote_de_Material">[17]Insumos!$B$27:$D$27</definedName>
    <definedName name="BOTEEQUIPO" localSheetId="3">#REF!</definedName>
    <definedName name="BOTEEQUIPO" localSheetId="5">#REF!</definedName>
    <definedName name="BOTEEQUIPO" localSheetId="2">#REF!</definedName>
    <definedName name="BOTEEQUIPO">#REF!</definedName>
    <definedName name="BOTEMANO" localSheetId="3">'[35]ANALISIS PARTIDAS CARRET.'!$H$339</definedName>
    <definedName name="BOTEMANO" localSheetId="0">'[36]ANALISIS PARTIDAS CARRET.'!$H$348</definedName>
    <definedName name="BOTEMANO">'[37]ANALISIS PARTIDAS CARRET.'!$H$352</definedName>
    <definedName name="botematerial">'[26]MANO DE OBRA'!$D$437</definedName>
    <definedName name="bOTIQUIN01" localSheetId="3">#REF!</definedName>
    <definedName name="bOTIQUIN01" localSheetId="5">#REF!</definedName>
    <definedName name="bOTIQUIN01" localSheetId="2">#REF!</definedName>
    <definedName name="bOTIQUIN01">#REF!</definedName>
    <definedName name="bOTIQUIN02" localSheetId="3">#REF!</definedName>
    <definedName name="bOTIQUIN02" localSheetId="5">#REF!</definedName>
    <definedName name="bOTIQUIN02" localSheetId="2">#REF!</definedName>
    <definedName name="bOTIQUIN02">#REF!</definedName>
    <definedName name="bOTIQUIN03" localSheetId="3">#REF!</definedName>
    <definedName name="bOTIQUIN03" localSheetId="5">#REF!</definedName>
    <definedName name="bOTIQUIN03" localSheetId="2">#REF!</definedName>
    <definedName name="bOTIQUIN03">#REF!</definedName>
    <definedName name="bOTIQUIN04" localSheetId="3">#REF!</definedName>
    <definedName name="bOTIQUIN04" localSheetId="5">#REF!</definedName>
    <definedName name="bOTIQUIN04" localSheetId="2">#REF!</definedName>
    <definedName name="bOTIQUIN04">#REF!</definedName>
    <definedName name="bOTIQUIN05" localSheetId="3">#REF!</definedName>
    <definedName name="bOTIQUIN05" localSheetId="5">#REF!</definedName>
    <definedName name="bOTIQUIN05" localSheetId="2">#REF!</definedName>
    <definedName name="bOTIQUIN05">#REF!</definedName>
    <definedName name="bOTIQUIN06" localSheetId="3">#REF!</definedName>
    <definedName name="bOTIQUIN06" localSheetId="5">#REF!</definedName>
    <definedName name="bOTIQUIN06" localSheetId="2">#REF!</definedName>
    <definedName name="bOTIQUIN06">#REF!</definedName>
    <definedName name="BOTONTIMBRE" localSheetId="3">#REF!</definedName>
    <definedName name="BOTONTIMBRE" localSheetId="5">#REF!</definedName>
    <definedName name="BOTONTIMBRE" localSheetId="2">#REF!</definedName>
    <definedName name="BOTONTIMBRE">#REF!</definedName>
    <definedName name="BPLUV4SDR41CONTRA" localSheetId="3">#REF!</definedName>
    <definedName name="BPLUV4SDR41CONTRA" localSheetId="5">#REF!</definedName>
    <definedName name="BPLUV4SDR41CONTRA" localSheetId="2">#REF!</definedName>
    <definedName name="BPLUV4SDR41CONTRA">#REF!</definedName>
    <definedName name="BREAKER15" localSheetId="3">#REF!</definedName>
    <definedName name="BREAKER15" localSheetId="5">#REF!</definedName>
    <definedName name="BREAKER15" localSheetId="2">#REF!</definedName>
    <definedName name="BREAKER15">#REF!</definedName>
    <definedName name="BREAKERS" localSheetId="3">#REF!</definedName>
    <definedName name="BREAKERS" localSheetId="2">#REF!</definedName>
    <definedName name="BREAKERS">#REF!</definedName>
    <definedName name="BREAKERS_15A" localSheetId="3">#REF!</definedName>
    <definedName name="BREAKERS_15A" localSheetId="2">#REF!</definedName>
    <definedName name="BREAKERS_15A">#REF!</definedName>
    <definedName name="BREAKERS_20A" localSheetId="3">#REF!</definedName>
    <definedName name="BREAKERS_20A" localSheetId="2">#REF!</definedName>
    <definedName name="BREAKERS_20A">#REF!</definedName>
    <definedName name="BREAKERS_30A" localSheetId="3">#REF!</definedName>
    <definedName name="BREAKERS_30A" localSheetId="2">#REF!</definedName>
    <definedName name="BREAKERS_30A">#REF!</definedName>
    <definedName name="Brigada_de_Topografía__incluyendo_equipos">[17]Insumos!$B$148:$D$148</definedName>
    <definedName name="BRIGADATOPOGRAFICA" localSheetId="3">#REF!</definedName>
    <definedName name="BRIGADATOPOGRAFICA" localSheetId="5">#REF!</definedName>
    <definedName name="BRIGADATOPOGRAFICA" localSheetId="2">#REF!</definedName>
    <definedName name="BRIGADATOPOGRAFICA">#REF!</definedName>
    <definedName name="brochas" localSheetId="3">#REF!</definedName>
    <definedName name="brochas" localSheetId="5">#REF!</definedName>
    <definedName name="brochas" localSheetId="2">#REF!</definedName>
    <definedName name="brochas">#REF!</definedName>
    <definedName name="C._ADICIONAL">#N/A</definedName>
    <definedName name="c.gas.gen" localSheetId="3">#REF!</definedName>
    <definedName name="c.gas.gen" localSheetId="5">#REF!</definedName>
    <definedName name="c.gas.gen" localSheetId="2">#REF!</definedName>
    <definedName name="c.gas.gen">#REF!</definedName>
    <definedName name="CABALLETEBARRO" localSheetId="3">#REF!</definedName>
    <definedName name="CABALLETEBARRO" localSheetId="5">#REF!</definedName>
    <definedName name="CABALLETEBARRO" localSheetId="2">#REF!</definedName>
    <definedName name="CABALLETEBARRO">#REF!</definedName>
    <definedName name="CABALLETEZ29" localSheetId="3">#REF!</definedName>
    <definedName name="CABALLETEZ29" localSheetId="5">#REF!</definedName>
    <definedName name="CABALLETEZ29" localSheetId="2">#REF!</definedName>
    <definedName name="CABALLETEZ29">#REF!</definedName>
    <definedName name="Cable_de_Postensado" localSheetId="3">#REF!</definedName>
    <definedName name="Cable_de_Postensado" localSheetId="5">#REF!</definedName>
    <definedName name="Cable_de_Postensado" localSheetId="2">#REF!</definedName>
    <definedName name="Cable_de_Postensado">#REF!</definedName>
    <definedName name="Cable_de_Postensado_2">#N/A</definedName>
    <definedName name="Cable_de_Postensado_3">#N/A</definedName>
    <definedName name="cablo2">[27]Volumenes!$I$2234</definedName>
    <definedName name="CABTEJAASFINST" localSheetId="3">#REF!</definedName>
    <definedName name="CABTEJAASFINST" localSheetId="5">#REF!</definedName>
    <definedName name="CABTEJAASFINST" localSheetId="2">#REF!</definedName>
    <definedName name="CABTEJAASFINST">#REF!</definedName>
    <definedName name="CACERO" localSheetId="3">#REF!</definedName>
    <definedName name="CACERO" localSheetId="5">#REF!</definedName>
    <definedName name="CACERO" localSheetId="2">#REF!</definedName>
    <definedName name="CACERO">#REF!</definedName>
    <definedName name="CACERO60" localSheetId="3">#REF!</definedName>
    <definedName name="CACERO60" localSheetId="5">#REF!</definedName>
    <definedName name="CACERO60" localSheetId="2">#REF!</definedName>
    <definedName name="CACERO60">#REF!</definedName>
    <definedName name="CACEROCOLCIR" localSheetId="3">#REF!</definedName>
    <definedName name="CACEROCOLCIR" localSheetId="5">#REF!</definedName>
    <definedName name="CACEROCOLCIR" localSheetId="2">#REF!</definedName>
    <definedName name="CACEROCOLCIR">#REF!</definedName>
    <definedName name="CACEROCOLML" localSheetId="3">#REF!</definedName>
    <definedName name="CACEROCOLML" localSheetId="5">#REF!</definedName>
    <definedName name="CACEROCOLML" localSheetId="2">#REF!</definedName>
    <definedName name="CACEROCOLML">#REF!</definedName>
    <definedName name="CACEROLOSALIMA" localSheetId="3">#REF!</definedName>
    <definedName name="CACEROLOSALIMA" localSheetId="5">#REF!</definedName>
    <definedName name="CACEROLOSALIMA" localSheetId="2">#REF!</definedName>
    <definedName name="CACEROLOSALIMA">#REF!</definedName>
    <definedName name="CACEROMALLA" localSheetId="3">#REF!</definedName>
    <definedName name="CACEROMALLA" localSheetId="5">#REF!</definedName>
    <definedName name="CACEROMALLA" localSheetId="2">#REF!</definedName>
    <definedName name="CACEROMALLA">#REF!</definedName>
    <definedName name="CACEROML" localSheetId="3">#REF!</definedName>
    <definedName name="CACEROML" localSheetId="5">#REF!</definedName>
    <definedName name="CACEROML" localSheetId="2">#REF!</definedName>
    <definedName name="CACEROML">#REF!</definedName>
    <definedName name="CACEROPI" localSheetId="3">#REF!</definedName>
    <definedName name="CACEROPI" localSheetId="5">#REF!</definedName>
    <definedName name="CACEROPI" localSheetId="2">#REF!</definedName>
    <definedName name="CACEROPI">#REF!</definedName>
    <definedName name="CACEROPORTICO" localSheetId="3">#REF!</definedName>
    <definedName name="CACEROPORTICO" localSheetId="5">#REF!</definedName>
    <definedName name="CACEROPORTICO" localSheetId="2">#REF!</definedName>
    <definedName name="CACEROPORTICO">#REF!</definedName>
    <definedName name="CACERORAMPA" localSheetId="3">#REF!</definedName>
    <definedName name="CACERORAMPA" localSheetId="5">#REF!</definedName>
    <definedName name="CACERORAMPA" localSheetId="2">#REF!</definedName>
    <definedName name="CACERORAMPA">#REF!</definedName>
    <definedName name="CACEROSUBIR2" localSheetId="3">#REF!</definedName>
    <definedName name="CACEROSUBIR2" localSheetId="5">#REF!</definedName>
    <definedName name="CACEROSUBIR2" localSheetId="2">#REF!</definedName>
    <definedName name="CACEROSUBIR2">#REF!</definedName>
    <definedName name="CACEROSUBIR3" localSheetId="3">#REF!</definedName>
    <definedName name="CACEROSUBIR3" localSheetId="5">#REF!</definedName>
    <definedName name="CACEROSUBIR3" localSheetId="2">#REF!</definedName>
    <definedName name="CACEROSUBIR3">#REF!</definedName>
    <definedName name="CACEROSUBIR4" localSheetId="3">#REF!</definedName>
    <definedName name="CACEROSUBIR4" localSheetId="5">#REF!</definedName>
    <definedName name="CACEROSUBIR4" localSheetId="2">#REF!</definedName>
    <definedName name="CACEROSUBIR4">#REF!</definedName>
    <definedName name="CACEROSUBIR5" localSheetId="3">#REF!</definedName>
    <definedName name="CACEROSUBIR5" localSheetId="5">#REF!</definedName>
    <definedName name="CACEROSUBIR5" localSheetId="2">#REF!</definedName>
    <definedName name="CACEROSUBIR5">#REF!</definedName>
    <definedName name="CACEROSUBIR6" localSheetId="3">#REF!</definedName>
    <definedName name="CACEROSUBIR6" localSheetId="5">#REF!</definedName>
    <definedName name="CACEROSUBIR6" localSheetId="2">#REF!</definedName>
    <definedName name="CACEROSUBIR6">#REF!</definedName>
    <definedName name="CACEROVIGAML" localSheetId="3">#REF!</definedName>
    <definedName name="CACEROVIGAML" localSheetId="5">#REF!</definedName>
    <definedName name="CACEROVIGAML" localSheetId="2">#REF!</definedName>
    <definedName name="CACEROVIGAML">#REF!</definedName>
    <definedName name="CACEROZAP" localSheetId="3">#REF!</definedName>
    <definedName name="CACEROZAP" localSheetId="5">#REF!</definedName>
    <definedName name="CACEROZAP" localSheetId="2">#REF!</definedName>
    <definedName name="CACEROZAP">#REF!</definedName>
    <definedName name="CADOQUIN" localSheetId="3">#REF!</definedName>
    <definedName name="CADOQUIN" localSheetId="5">#REF!</definedName>
    <definedName name="CADOQUIN" localSheetId="2">#REF!</definedName>
    <definedName name="CADOQUIN">#REF!</definedName>
    <definedName name="CAJA_2x4_12" localSheetId="3">#REF!</definedName>
    <definedName name="CAJA_2x4_12" localSheetId="2">#REF!</definedName>
    <definedName name="CAJA_2x4_12">#REF!</definedName>
    <definedName name="CAJA_2x4_34" localSheetId="3">#REF!</definedName>
    <definedName name="CAJA_2x4_34" localSheetId="2">#REF!</definedName>
    <definedName name="CAJA_2x4_34">#REF!</definedName>
    <definedName name="CAJA_OCTAGONAL" localSheetId="3">#REF!</definedName>
    <definedName name="CAJA_OCTAGONAL" localSheetId="2">#REF!</definedName>
    <definedName name="CAJA_OCTAGONAL">#REF!</definedName>
    <definedName name="CAJA2412" localSheetId="3">#REF!</definedName>
    <definedName name="CAJA2412" localSheetId="5">#REF!</definedName>
    <definedName name="CAJA2412" localSheetId="2">#REF!</definedName>
    <definedName name="CAJA2412">#REF!</definedName>
    <definedName name="CAJA2434" localSheetId="3">#REF!</definedName>
    <definedName name="CAJA2434" localSheetId="5">#REF!</definedName>
    <definedName name="CAJA2434" localSheetId="2">#REF!</definedName>
    <definedName name="CAJA2434">#REF!</definedName>
    <definedName name="CAJA4434" localSheetId="3">#REF!</definedName>
    <definedName name="CAJA4434" localSheetId="5">#REF!</definedName>
    <definedName name="CAJA4434" localSheetId="2">#REF!</definedName>
    <definedName name="CAJA4434">#REF!</definedName>
    <definedName name="CAJAOCTA12" localSheetId="3">#REF!</definedName>
    <definedName name="CAJAOCTA12" localSheetId="5">#REF!</definedName>
    <definedName name="CAJAOCTA12" localSheetId="2">#REF!</definedName>
    <definedName name="CAJAOCTA12">#REF!</definedName>
    <definedName name="cajaoctagonal12x34">[26]INSUMO!$D$460</definedName>
    <definedName name="cal" localSheetId="3">#REF!</definedName>
    <definedName name="CAL" localSheetId="5">#REF!</definedName>
    <definedName name="cal" localSheetId="2">#REF!</definedName>
    <definedName name="cal">#REF!</definedName>
    <definedName name="Cal_Pomier____50_Lbs.">[17]Insumos!$B$29:$D$29</definedName>
    <definedName name="CALADOBARRO66" localSheetId="3">#REF!</definedName>
    <definedName name="CALADOBARRO66" localSheetId="5">#REF!</definedName>
    <definedName name="CALADOBARRO66" localSheetId="2">#REF!</definedName>
    <definedName name="CALADOBARRO66">#REF!</definedName>
    <definedName name="CALADOBARRO88" localSheetId="3">#REF!</definedName>
    <definedName name="CALADOBARRO88" localSheetId="5">#REF!</definedName>
    <definedName name="CALADOBARRO88" localSheetId="2">#REF!</definedName>
    <definedName name="CALADOBARRO88">#REF!</definedName>
    <definedName name="CALELECRI12" localSheetId="3">#REF!</definedName>
    <definedName name="CALELECRI12" localSheetId="5">#REF!</definedName>
    <definedName name="CALELECRI12" localSheetId="2">#REF!</definedName>
    <definedName name="CALELECRI12">#REF!</definedName>
    <definedName name="CALELECRI20" localSheetId="3">#REF!</definedName>
    <definedName name="CALELECRI20" localSheetId="5">#REF!</definedName>
    <definedName name="CALELECRI20" localSheetId="2">#REF!</definedName>
    <definedName name="CALELECRI20">#REF!</definedName>
    <definedName name="CALELECRI30" localSheetId="3">#REF!</definedName>
    <definedName name="CALELECRI30" localSheetId="5">#REF!</definedName>
    <definedName name="CALELECRI30" localSheetId="2">#REF!</definedName>
    <definedName name="CALELECRI30">#REF!</definedName>
    <definedName name="CALELECRI42" localSheetId="3">#REF!</definedName>
    <definedName name="CALELECRI42" localSheetId="5">#REF!</definedName>
    <definedName name="CALELECRI42" localSheetId="2">#REF!</definedName>
    <definedName name="CALELECRI42">#REF!</definedName>
    <definedName name="CALELECRI6" localSheetId="3">#REF!</definedName>
    <definedName name="CALELECRI6" localSheetId="5">#REF!</definedName>
    <definedName name="CALELECRI6" localSheetId="2">#REF!</definedName>
    <definedName name="CALELECRI6">#REF!</definedName>
    <definedName name="CALELECRI60" localSheetId="3">#REF!</definedName>
    <definedName name="CALELECRI60" localSheetId="5">#REF!</definedName>
    <definedName name="CALELECRI60" localSheetId="2">#REF!</definedName>
    <definedName name="CALELECRI60">#REF!</definedName>
    <definedName name="CALELECRI8" localSheetId="3">#REF!</definedName>
    <definedName name="CALELECRI8" localSheetId="5">#REF!</definedName>
    <definedName name="CALELECRI8" localSheetId="2">#REF!</definedName>
    <definedName name="CALELECRI8">#REF!</definedName>
    <definedName name="CALELEIMP20" localSheetId="3">#REF!</definedName>
    <definedName name="CALELEIMP20" localSheetId="5">#REF!</definedName>
    <definedName name="CALELEIMP20" localSheetId="2">#REF!</definedName>
    <definedName name="CALELEIMP20">#REF!</definedName>
    <definedName name="CALELEIMP30" localSheetId="3">#REF!</definedName>
    <definedName name="CALELEIMP30" localSheetId="5">#REF!</definedName>
    <definedName name="CALELEIMP30" localSheetId="2">#REF!</definedName>
    <definedName name="CALELEIMP30">#REF!</definedName>
    <definedName name="CALELEIMP40" localSheetId="3">#REF!</definedName>
    <definedName name="CALELEIMP40" localSheetId="5">#REF!</definedName>
    <definedName name="CALELEIMP40" localSheetId="2">#REF!</definedName>
    <definedName name="CALELEIMP40">#REF!</definedName>
    <definedName name="CALELEIMP80" localSheetId="3">#REF!</definedName>
    <definedName name="CALELEIMP80" localSheetId="5">#REF!</definedName>
    <definedName name="CALELEIMP80" localSheetId="2">#REF!</definedName>
    <definedName name="CALELEIMP80">#REF!</definedName>
    <definedName name="CALENTPVC">#REF!</definedName>
    <definedName name="CALICHE" localSheetId="3">#REF!</definedName>
    <definedName name="Caliche" localSheetId="5">[17]Insumos!$B$30:$D$30</definedName>
    <definedName name="CALICHE" localSheetId="2">#REF!</definedName>
    <definedName name="CALICHE">#REF!</definedName>
    <definedName name="CALICHEB" localSheetId="3">#REF!</definedName>
    <definedName name="CALICHEB" localSheetId="5">[4]insumo!$D$12</definedName>
    <definedName name="CALICHEB" localSheetId="2">#REF!</definedName>
    <definedName name="CALICHEB">#REF!</definedName>
    <definedName name="calle" localSheetId="3">#REF!</definedName>
    <definedName name="calle" localSheetId="2">#REF!</definedName>
    <definedName name="calle">#REF!</definedName>
    <definedName name="CAMARACAL" localSheetId="3">#REF!</definedName>
    <definedName name="CAMARACAL" localSheetId="5">#REF!</definedName>
    <definedName name="CAMARACAL" localSheetId="2">#REF!</definedName>
    <definedName name="CAMARACAL">#REF!</definedName>
    <definedName name="CAMARAROC" localSheetId="3">#REF!</definedName>
    <definedName name="CAMARAROC" localSheetId="5">#REF!</definedName>
    <definedName name="CAMARAROC" localSheetId="2">#REF!</definedName>
    <definedName name="CAMARAROC">#REF!</definedName>
    <definedName name="CAMARATIE" localSheetId="3">#REF!</definedName>
    <definedName name="CAMARATIE" localSheetId="5">#REF!</definedName>
    <definedName name="CAMARATIE" localSheetId="2">#REF!</definedName>
    <definedName name="CAMARATIE">#REF!</definedName>
    <definedName name="CAMION_BOTE" localSheetId="3">#REF!</definedName>
    <definedName name="CAMION_BOTE" localSheetId="2">#REF!</definedName>
    <definedName name="CAMION_BOTE">#REF!</definedName>
    <definedName name="CAMION_VOLTEO_CAPACIDAD_MENOR_6_M3">[28]Camiones!$D$13</definedName>
    <definedName name="CAMIONVOLTEO">[19]EQUIPOS!$I$19</definedName>
    <definedName name="CAMPAMENTO" localSheetId="0">[36]CAMPAMENTO2!$G$33</definedName>
    <definedName name="CAMPAMENTO">'[37]OFICINA Y LABORATORIO'!$G$34</definedName>
    <definedName name="CANALETACONTRA" localSheetId="3">#REF!</definedName>
    <definedName name="CANALETACONTRA" localSheetId="5">#REF!</definedName>
    <definedName name="CANALETACONTRA" localSheetId="2">#REF!</definedName>
    <definedName name="CANALETACONTRA">#REF!</definedName>
    <definedName name="canali" localSheetId="3">#REF!</definedName>
    <definedName name="canali" localSheetId="5">#REF!</definedName>
    <definedName name="canali" localSheetId="2">#REF!</definedName>
    <definedName name="canali">#REF!</definedName>
    <definedName name="canalii" localSheetId="3">#REF!</definedName>
    <definedName name="canalii" localSheetId="5">#REF!</definedName>
    <definedName name="canalii" localSheetId="2">#REF!</definedName>
    <definedName name="canalii">#REF!</definedName>
    <definedName name="canaliii" localSheetId="3">#REF!</definedName>
    <definedName name="canaliii" localSheetId="5">#REF!</definedName>
    <definedName name="canaliii" localSheetId="2">#REF!</definedName>
    <definedName name="canaliii">#REF!</definedName>
    <definedName name="canaliiii" localSheetId="3">#REF!</definedName>
    <definedName name="canaliiii" localSheetId="5">#REF!</definedName>
    <definedName name="canaliiii" localSheetId="2">#REF!</definedName>
    <definedName name="canaliiii">#REF!</definedName>
    <definedName name="CANDADO" localSheetId="3">#REF!</definedName>
    <definedName name="CANDADO" localSheetId="5">#REF!</definedName>
    <definedName name="CANDADO" localSheetId="2">#REF!</definedName>
    <definedName name="CANDADO">#REF!</definedName>
    <definedName name="Cant" localSheetId="3">#REF!</definedName>
    <definedName name="Cant" localSheetId="5">#REF!</definedName>
    <definedName name="Cant" localSheetId="2">#REF!</definedName>
    <definedName name="Cant">#REF!</definedName>
    <definedName name="Cant_2">"$#REF!.$D$1:$D$65534"</definedName>
    <definedName name="Cant_3">"$#REF!.$D$1:$D$65534"</definedName>
    <definedName name="CANT1" localSheetId="3">#REF!</definedName>
    <definedName name="CANT1" localSheetId="5">#REF!</definedName>
    <definedName name="CANT1" localSheetId="2">#REF!</definedName>
    <definedName name="CANT1">#REF!</definedName>
    <definedName name="CANT1_2">"$#REF!.$D$1:$D$65534"</definedName>
    <definedName name="CANT1_3">"$#REF!.$D$1:$D$65534"</definedName>
    <definedName name="cant10" localSheetId="3">#REF!</definedName>
    <definedName name="cant10" localSheetId="5">#REF!</definedName>
    <definedName name="cant10" localSheetId="2">#REF!</definedName>
    <definedName name="cant10">#REF!</definedName>
    <definedName name="cant2" localSheetId="3">#REF!</definedName>
    <definedName name="cant2" localSheetId="5">#REF!</definedName>
    <definedName name="cant2" localSheetId="2">#REF!</definedName>
    <definedName name="cant2">#REF!</definedName>
    <definedName name="CANT3" localSheetId="3">#REF!</definedName>
    <definedName name="CANT3" localSheetId="5">#REF!</definedName>
    <definedName name="CANT3" localSheetId="2">#REF!</definedName>
    <definedName name="CANT3">#REF!</definedName>
    <definedName name="cant4">[7]Sheet4!$C:$C</definedName>
    <definedName name="cant5">[7]Sheet5!$C:$C</definedName>
    <definedName name="CANT6" localSheetId="3">#REF!</definedName>
    <definedName name="CANT6" localSheetId="5">#REF!</definedName>
    <definedName name="CANT6" localSheetId="2">#REF!</definedName>
    <definedName name="CANT6">#REF!</definedName>
    <definedName name="CANT6_2">"$#REF!.$C$1:$C$65534"</definedName>
    <definedName name="CANT6_3">"$#REF!.$C$1:$C$65534"</definedName>
    <definedName name="cant7" localSheetId="3">#REF!</definedName>
    <definedName name="cant7" localSheetId="5">#REF!</definedName>
    <definedName name="cant7" localSheetId="2">#REF!</definedName>
    <definedName name="cant7">#REF!</definedName>
    <definedName name="Cant8" localSheetId="3">#REF!</definedName>
    <definedName name="Cant8" localSheetId="5">#REF!</definedName>
    <definedName name="Cant8" localSheetId="2">#REF!</definedName>
    <definedName name="Cant8">#REF!</definedName>
    <definedName name="canta" localSheetId="3">#REF!</definedName>
    <definedName name="canta" localSheetId="5">#REF!</definedName>
    <definedName name="canta" localSheetId="2">#REF!</definedName>
    <definedName name="canta">#REF!</definedName>
    <definedName name="canta_2">"$#REF!.$H$1:$H$65534"</definedName>
    <definedName name="canta_3">"$#REF!.$H$1:$H$65534"</definedName>
    <definedName name="CANTIDADPRESUPUESTO" localSheetId="3">#REF!</definedName>
    <definedName name="CANTIDADPRESUPUESTO" localSheetId="5">#REF!</definedName>
    <definedName name="CANTIDADPRESUPUESTO" localSheetId="2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3">#REF!</definedName>
    <definedName name="CANTO" localSheetId="5">#REF!</definedName>
    <definedName name="CANTO" localSheetId="2">#REF!</definedName>
    <definedName name="CANTO">#REF!</definedName>
    <definedName name="cantp" localSheetId="3">#REF!</definedName>
    <definedName name="cantp" localSheetId="5">#REF!</definedName>
    <definedName name="cantp" localSheetId="2">#REF!</definedName>
    <definedName name="cantp">#REF!</definedName>
    <definedName name="cantp_2">"$#REF!.$J$1:$J$65534"</definedName>
    <definedName name="cantp_3">"$#REF!.$J$1:$J$65534"</definedName>
    <definedName name="cantpre" localSheetId="3">#REF!</definedName>
    <definedName name="cantpre" localSheetId="5">#REF!</definedName>
    <definedName name="cantpre" localSheetId="2">#REF!</definedName>
    <definedName name="cantpre">#REF!</definedName>
    <definedName name="cantpre_2">"$#REF!.$D$1:$D$65534"</definedName>
    <definedName name="cantpre_3">"$#REF!.$D$1:$D$65534"</definedName>
    <definedName name="cantt" localSheetId="3">#REF!</definedName>
    <definedName name="cantt" localSheetId="5">#REF!</definedName>
    <definedName name="cantt" localSheetId="2">#REF!</definedName>
    <definedName name="cantt">#REF!</definedName>
    <definedName name="cantt_2">"$#REF!.$L$1:$L$65534"</definedName>
    <definedName name="cantt_3">"$#REF!.$L$1:$L$65534"</definedName>
    <definedName name="CAOBA" localSheetId="3">#REF!</definedName>
    <definedName name="CAOBA" localSheetId="5">#REF!</definedName>
    <definedName name="CAOBA" localSheetId="2">#REF!</definedName>
    <definedName name="CAOBA">#REF!</definedName>
    <definedName name="Capatazequipo">[19]OBRAMANO!$F$81</definedName>
    <definedName name="CAR.SOC">'[30]Cargas Sociales'!$G$23</definedName>
    <definedName name="Car.Soc.">'[16]Cargas Sociales'!$G$29</definedName>
    <definedName name="CARANTEPECHO" localSheetId="3">#REF!</definedName>
    <definedName name="CARANTEPECHO" localSheetId="5">#REF!</definedName>
    <definedName name="CARANTEPECHO" localSheetId="2">#REF!</definedName>
    <definedName name="CARANTEPECHO">#REF!</definedName>
    <definedName name="CARANTEPH10" localSheetId="3">#REF!</definedName>
    <definedName name="CARANTEPH10" localSheetId="5">#REF!</definedName>
    <definedName name="CARANTEPH10" localSheetId="2">#REF!</definedName>
    <definedName name="CARANTEPH10">#REF!</definedName>
    <definedName name="CARARCOFONDO20RADIO3" localSheetId="3">#REF!</definedName>
    <definedName name="CARARCOFONDO20RADIO3" localSheetId="5">#REF!</definedName>
    <definedName name="CARARCOFONDO20RADIO3" localSheetId="2">#REF!</definedName>
    <definedName name="CARARCOFONDO20RADIO3">#REF!</definedName>
    <definedName name="CARASB36" localSheetId="3">#REF!</definedName>
    <definedName name="CARASB36" localSheetId="5">#REF!</definedName>
    <definedName name="CARASB36" localSheetId="2">#REF!</definedName>
    <definedName name="CARASB36">#REF!</definedName>
    <definedName name="CARASB36ENLATES" localSheetId="3">#REF!</definedName>
    <definedName name="CARASB36ENLATES" localSheetId="5">#REF!</definedName>
    <definedName name="CARASB36ENLATES" localSheetId="2">#REF!</definedName>
    <definedName name="CARASB36ENLATES">#REF!</definedName>
    <definedName name="CARASB38" localSheetId="3">#REF!</definedName>
    <definedName name="CARASB38" localSheetId="5">#REF!</definedName>
    <definedName name="CARASB38" localSheetId="2">#REF!</definedName>
    <definedName name="CARASB38">#REF!</definedName>
    <definedName name="CARASB38ENLATES" localSheetId="3">#REF!</definedName>
    <definedName name="CARASB38ENLATES" localSheetId="5">#REF!</definedName>
    <definedName name="CARASB38ENLATES" localSheetId="2">#REF!</definedName>
    <definedName name="CARASB38ENLATES">#REF!</definedName>
    <definedName name="CARCABASB" localSheetId="3">#REF!</definedName>
    <definedName name="CARCABASB" localSheetId="5">#REF!</definedName>
    <definedName name="CARCABASB" localSheetId="2">#REF!</definedName>
    <definedName name="CARCABASB">#REF!</definedName>
    <definedName name="CARCABZINC" localSheetId="3">#REF!</definedName>
    <definedName name="CARCABZINC" localSheetId="5">#REF!</definedName>
    <definedName name="CARCABZINC" localSheetId="2">#REF!</definedName>
    <definedName name="CARCABZINC">#REF!</definedName>
    <definedName name="CARCIELORASB2X2" localSheetId="3">#REF!</definedName>
    <definedName name="CARCIELORASB2X2" localSheetId="5">#REF!</definedName>
    <definedName name="CARCIELORASB2X2" localSheetId="2">#REF!</definedName>
    <definedName name="CARCIELORASB2X2">#REF!</definedName>
    <definedName name="CARCIELORCARCOSTILLA" localSheetId="3">#REF!</definedName>
    <definedName name="CARCIELORCARCOSTILLA" localSheetId="5">#REF!</definedName>
    <definedName name="CARCIELORCARCOSTILLA" localSheetId="2">#REF!</definedName>
    <definedName name="CARCIELORCARCOSTILLA">#REF!</definedName>
    <definedName name="CARCIELORPLY2X2" localSheetId="3">#REF!</definedName>
    <definedName name="CARCIELORPLY2X2" localSheetId="5">#REF!</definedName>
    <definedName name="CARCIELORPLY2X2" localSheetId="2">#REF!</definedName>
    <definedName name="CARCIELORPLY2X2">#REF!</definedName>
    <definedName name="CARCIELORPLYCARPIEDRA" localSheetId="3">#REF!</definedName>
    <definedName name="CARCIELORPLYCARPIEDRA" localSheetId="5">#REF!</definedName>
    <definedName name="CARCIELORPLYCARPIEDRA" localSheetId="2">#REF!</definedName>
    <definedName name="CARCIELORPLYCARPIEDRA">#REF!</definedName>
    <definedName name="CARCOL1X1CONF" localSheetId="3">#REF!</definedName>
    <definedName name="CARCOL1X1CONF" localSheetId="5">#REF!</definedName>
    <definedName name="CARCOL1X1CONF" localSheetId="2">#REF!</definedName>
    <definedName name="CARCOL1X1CONF">#REF!</definedName>
    <definedName name="CARCOL1X1INST" localSheetId="3">#REF!</definedName>
    <definedName name="CARCOL1X1INST" localSheetId="5">#REF!</definedName>
    <definedName name="CARCOL1X1INST" localSheetId="2">#REF!</definedName>
    <definedName name="CARCOL1X1INST">#REF!</definedName>
    <definedName name="CARCOL2TAPA10RETALLE" localSheetId="3">#REF!</definedName>
    <definedName name="CARCOL2TAPA10RETALLE" localSheetId="5">#REF!</definedName>
    <definedName name="CARCOL2TAPA10RETALLE" localSheetId="2">#REF!</definedName>
    <definedName name="CARCOL2TAPA10RETALLE">#REF!</definedName>
    <definedName name="CARCOL2TAPA20RETALLE" localSheetId="3">#REF!</definedName>
    <definedName name="CARCOL2TAPA20RETALLE" localSheetId="5">#REF!</definedName>
    <definedName name="CARCOL2TAPA20RETALLE" localSheetId="2">#REF!</definedName>
    <definedName name="CARCOL2TAPA20RETALLE">#REF!</definedName>
    <definedName name="CARCOL2TAPA30" localSheetId="3">#REF!</definedName>
    <definedName name="CARCOL2TAPA30" localSheetId="5">#REF!</definedName>
    <definedName name="CARCOL2TAPA30" localSheetId="2">#REF!</definedName>
    <definedName name="CARCOL2TAPA30">#REF!</definedName>
    <definedName name="CARCOL2TAPA30RETALLE" localSheetId="3">#REF!</definedName>
    <definedName name="CARCOL2TAPA30RETALLE" localSheetId="5">#REF!</definedName>
    <definedName name="CARCOL2TAPA30RETALLE" localSheetId="2">#REF!</definedName>
    <definedName name="CARCOL2TAPA30RETALLE">#REF!</definedName>
    <definedName name="CARCOL2TAPA40" localSheetId="3">#REF!</definedName>
    <definedName name="CARCOL2TAPA40" localSheetId="5">#REF!</definedName>
    <definedName name="CARCOL2TAPA40" localSheetId="2">#REF!</definedName>
    <definedName name="CARCOL2TAPA40">#REF!</definedName>
    <definedName name="CARCOL2TAPA50" localSheetId="3">#REF!</definedName>
    <definedName name="CARCOL2TAPA50" localSheetId="5">#REF!</definedName>
    <definedName name="CARCOL2TAPA50" localSheetId="2">#REF!</definedName>
    <definedName name="CARCOL2TAPA50">#REF!</definedName>
    <definedName name="CARCOL30" localSheetId="3">#REF!</definedName>
    <definedName name="CARCOL30" localSheetId="5">#REF!</definedName>
    <definedName name="CARCOL30" localSheetId="2">#REF!</definedName>
    <definedName name="CARCOL30">#REF!</definedName>
    <definedName name="CARCOL30X30CONF" localSheetId="3">#REF!</definedName>
    <definedName name="CARCOL30X30CONF" localSheetId="5">#REF!</definedName>
    <definedName name="CARCOL30X30CONF" localSheetId="2">#REF!</definedName>
    <definedName name="CARCOL30X30CONF">#REF!</definedName>
    <definedName name="CARCOL30X30INST" localSheetId="3">#REF!</definedName>
    <definedName name="CARCOL30X30INST" localSheetId="5">#REF!</definedName>
    <definedName name="CARCOL30X30INST" localSheetId="2">#REF!</definedName>
    <definedName name="CARCOL30X30INST">#REF!</definedName>
    <definedName name="CARCOL40X40CONF" localSheetId="3">#REF!</definedName>
    <definedName name="CARCOL40X40CONF" localSheetId="5">#REF!</definedName>
    <definedName name="CARCOL40X40CONF" localSheetId="2">#REF!</definedName>
    <definedName name="CARCOL40X40CONF">#REF!</definedName>
    <definedName name="CARCOL40X40INST" localSheetId="3">#REF!</definedName>
    <definedName name="CARCOL40X40INST" localSheetId="5">#REF!</definedName>
    <definedName name="CARCOL40X40INST" localSheetId="2">#REF!</definedName>
    <definedName name="CARCOL40X40INST">#REF!</definedName>
    <definedName name="CARCOL50" localSheetId="3">#REF!</definedName>
    <definedName name="CARCOL50" localSheetId="5">#REF!</definedName>
    <definedName name="CARCOL50" localSheetId="2">#REF!</definedName>
    <definedName name="CARCOL50">#REF!</definedName>
    <definedName name="CARCOL50X50CONF" localSheetId="3">#REF!</definedName>
    <definedName name="CARCOL50X50CONF" localSheetId="5">#REF!</definedName>
    <definedName name="CARCOL50X50CONF" localSheetId="2">#REF!</definedName>
    <definedName name="CARCOL50X50CONF">#REF!</definedName>
    <definedName name="CARCOL50X50INST" localSheetId="3">#REF!</definedName>
    <definedName name="CARCOL50X50INST" localSheetId="5">#REF!</definedName>
    <definedName name="CARCOL50X50INST" localSheetId="2">#REF!</definedName>
    <definedName name="CARCOL50X50INST">#REF!</definedName>
    <definedName name="CARCOL60X60CONF" localSheetId="3">#REF!</definedName>
    <definedName name="CARCOL60X60CONF" localSheetId="5">#REF!</definedName>
    <definedName name="CARCOL60X60CONF" localSheetId="2">#REF!</definedName>
    <definedName name="CARCOL60X60CONF">#REF!</definedName>
    <definedName name="CARCOL60X60INST" localSheetId="3">#REF!</definedName>
    <definedName name="CARCOL60X60INST" localSheetId="5">#REF!</definedName>
    <definedName name="CARCOL60X60INST" localSheetId="2">#REF!</definedName>
    <definedName name="CARCOL60X60INST">#REF!</definedName>
    <definedName name="CARCOL70X70CONF" localSheetId="3">#REF!</definedName>
    <definedName name="CARCOL70X70CONF" localSheetId="5">#REF!</definedName>
    <definedName name="CARCOL70X70CONF" localSheetId="2">#REF!</definedName>
    <definedName name="CARCOL70X70CONF">#REF!</definedName>
    <definedName name="CARCOL70X70INST" localSheetId="3">#REF!</definedName>
    <definedName name="CARCOL70X70INST" localSheetId="5">#REF!</definedName>
    <definedName name="CARCOL70X70INST" localSheetId="2">#REF!</definedName>
    <definedName name="CARCOL70X70INST">#REF!</definedName>
    <definedName name="CARCOL80X80CONF" localSheetId="3">#REF!</definedName>
    <definedName name="CARCOL80X80CONF" localSheetId="5">#REF!</definedName>
    <definedName name="CARCOL80X80CONF" localSheetId="2">#REF!</definedName>
    <definedName name="CARCOL80X80CONF">#REF!</definedName>
    <definedName name="CARCOL80X80INST" localSheetId="3">#REF!</definedName>
    <definedName name="CARCOL80X80INST" localSheetId="5">#REF!</definedName>
    <definedName name="CARCOL80X80INST" localSheetId="2">#REF!</definedName>
    <definedName name="CARCOL80X80INST">#REF!</definedName>
    <definedName name="CARCOLAMARRE" localSheetId="3">#REF!</definedName>
    <definedName name="CARCOLAMARRE" localSheetId="5">#REF!</definedName>
    <definedName name="CARCOLAMARRE" localSheetId="2">#REF!</definedName>
    <definedName name="CARCOLAMARRE">#REF!</definedName>
    <definedName name="CARCOLCONICA50" localSheetId="3">#REF!</definedName>
    <definedName name="CARCOLCONICA50" localSheetId="5">#REF!</definedName>
    <definedName name="CARCOLCONICA50" localSheetId="2">#REF!</definedName>
    <definedName name="CARCOLCONICA50">#REF!</definedName>
    <definedName name="CARCOLCONICA60" localSheetId="3">#REF!</definedName>
    <definedName name="CARCOLCONICA60" localSheetId="5">#REF!</definedName>
    <definedName name="CARCOLCONICA60" localSheetId="2">#REF!</definedName>
    <definedName name="CARCOLCONICA60">#REF!</definedName>
    <definedName name="CARCOLRED50" localSheetId="3">#REF!</definedName>
    <definedName name="CARCOLRED50" localSheetId="5">#REF!</definedName>
    <definedName name="CARCOLRED50" localSheetId="2">#REF!</definedName>
    <definedName name="CARCOLRED50">#REF!</definedName>
    <definedName name="CARCOLRED60" localSheetId="3">#REF!</definedName>
    <definedName name="CARCOLRED60" localSheetId="5">#REF!</definedName>
    <definedName name="CARCOLRED60" localSheetId="2">#REF!</definedName>
    <definedName name="CARCOLRED60">#REF!</definedName>
    <definedName name="CARDIN20LUZ2" localSheetId="3">#REF!</definedName>
    <definedName name="CARDIN20LUZ2" localSheetId="5">#REF!</definedName>
    <definedName name="CARDIN20LUZ2" localSheetId="2">#REF!</definedName>
    <definedName name="CARDIN20LUZ2">#REF!</definedName>
    <definedName name="CARDIN40LUZ2" localSheetId="3">#REF!</definedName>
    <definedName name="CARDIN40LUZ2" localSheetId="5">#REF!</definedName>
    <definedName name="CARDIN40LUZ2" localSheetId="2">#REF!</definedName>
    <definedName name="CARDIN40LUZ2">#REF!</definedName>
    <definedName name="CARDIVPLY1" localSheetId="3">#REF!</definedName>
    <definedName name="CARDIVPLY1" localSheetId="5">#REF!</definedName>
    <definedName name="CARDIVPLY1" localSheetId="2">#REF!</definedName>
    <definedName name="CARDIVPLY1">#REF!</definedName>
    <definedName name="CARDIVPLY2" localSheetId="3">#REF!</definedName>
    <definedName name="CARDIVPLY2" localSheetId="5">#REF!</definedName>
    <definedName name="CARDIVPLY2" localSheetId="2">#REF!</definedName>
    <definedName name="CARDIVPLY2">#REF!</definedName>
    <definedName name="CARETEO" localSheetId="3">#REF!</definedName>
    <definedName name="CARETEO" localSheetId="5">#REF!</definedName>
    <definedName name="CARETEO" localSheetId="2">#REF!</definedName>
    <definedName name="CARETEO">#REF!</definedName>
    <definedName name="CARFP275" localSheetId="3">#REF!</definedName>
    <definedName name="CARFP275" localSheetId="5">#REF!</definedName>
    <definedName name="CARFP275" localSheetId="2">#REF!</definedName>
    <definedName name="CARFP275">#REF!</definedName>
    <definedName name="CARFP3" localSheetId="3">#REF!</definedName>
    <definedName name="CARFP3" localSheetId="5">#REF!</definedName>
    <definedName name="CARFP3" localSheetId="2">#REF!</definedName>
    <definedName name="CARFP3">#REF!</definedName>
    <definedName name="CARFP4" localSheetId="3">#REF!</definedName>
    <definedName name="CARFP4" localSheetId="5">#REF!</definedName>
    <definedName name="CARFP4" localSheetId="2">#REF!</definedName>
    <definedName name="CARFP4">#REF!</definedName>
    <definedName name="CARFP5" localSheetId="3">#REF!</definedName>
    <definedName name="CARFP5" localSheetId="5">#REF!</definedName>
    <definedName name="CARFP5" localSheetId="2">#REF!</definedName>
    <definedName name="CARFP5">#REF!</definedName>
    <definedName name="CARFP6" localSheetId="3">#REF!</definedName>
    <definedName name="CARFP6" localSheetId="5">#REF!</definedName>
    <definedName name="CARFP6" localSheetId="2">#REF!</definedName>
    <definedName name="CARFP6">#REF!</definedName>
    <definedName name="CARGA_SOCIAL" localSheetId="3">#REF!</definedName>
    <definedName name="CARGA_SOCIAL" localSheetId="2">#REF!</definedName>
    <definedName name="CARGA_SOCIAL">#REF!</definedName>
    <definedName name="CARGADORB">[38]EQUIPOS!$D$13</definedName>
    <definedName name="cargioyacopio1">'[26]MANO DE OBRA'!$D$452</definedName>
    <definedName name="cargioyacopio2">'[26]MANO DE OBRA'!$D$453</definedName>
    <definedName name="carguio.retro.pala" localSheetId="5">'[16]Analisis Unitarios'!$E$519</definedName>
    <definedName name="carguio.retro.pala">'[16]Analisis Unitarios'!$E$519</definedName>
    <definedName name="CARLOSAPLA" localSheetId="3">#REF!</definedName>
    <definedName name="CARLOSAPLA" localSheetId="5">#REF!</definedName>
    <definedName name="CARLOSAPLA" localSheetId="2">#REF!</definedName>
    <definedName name="CARLOSAPLA">#REF!</definedName>
    <definedName name="CARLOSAVARIASAGUAS" localSheetId="3">#REF!</definedName>
    <definedName name="CARLOSAVARIASAGUAS" localSheetId="5">#REF!</definedName>
    <definedName name="CARLOSAVARIASAGUAS" localSheetId="2">#REF!</definedName>
    <definedName name="CARLOSAVARIASAGUAS">#REF!</definedName>
    <definedName name="CARMURO" localSheetId="3">#REF!</definedName>
    <definedName name="CARMURO" localSheetId="5">#REF!</definedName>
    <definedName name="CARMURO" localSheetId="2">#REF!</definedName>
    <definedName name="CARMURO">#REF!</definedName>
    <definedName name="CARMUROCONF" localSheetId="3">#REF!</definedName>
    <definedName name="CARMUROCONF" localSheetId="5">#REF!</definedName>
    <definedName name="CARMUROCONF" localSheetId="2">#REF!</definedName>
    <definedName name="CARMUROCONF">#REF!</definedName>
    <definedName name="CARMUROINST" localSheetId="3">#REF!</definedName>
    <definedName name="CARMUROINST" localSheetId="5">#REF!</definedName>
    <definedName name="CARMUROINST" localSheetId="2">#REF!</definedName>
    <definedName name="CARMUROINST">#REF!</definedName>
    <definedName name="CARP1" localSheetId="3">#REF!</definedName>
    <definedName name="CARP1" localSheetId="5">#REF!</definedName>
    <definedName name="CARP1" localSheetId="2">#REF!</definedName>
    <definedName name="CARP1">#REF!</definedName>
    <definedName name="CARP2" localSheetId="3">#REF!</definedName>
    <definedName name="CARP2" localSheetId="5">#REF!</definedName>
    <definedName name="CARP2" localSheetId="2">#REF!</definedName>
    <definedName name="CARP2">#REF!</definedName>
    <definedName name="CARPDINTEL" localSheetId="3">#REF!</definedName>
    <definedName name="CARPDINTEL" localSheetId="5">#REF!</definedName>
    <definedName name="CARPDINTEL" localSheetId="2">#REF!</definedName>
    <definedName name="CARPDINTEL">#REF!</definedName>
    <definedName name="Carpint.Columna.30.30">'[29]Costos Mano de Obra'!$O$71</definedName>
    <definedName name="CARPINTERIA_COL_PERIMETRO" localSheetId="3">#REF!</definedName>
    <definedName name="CARPINTERIA_COL_PERIMETRO" localSheetId="2">#REF!</definedName>
    <definedName name="CARPINTERIA_COL_PERIMETRO">#REF!</definedName>
    <definedName name="CARPINTERIA_INSTAL_COL_PERIMETRO" localSheetId="3">#REF!</definedName>
    <definedName name="CARPINTERIA_INSTAL_COL_PERIMETRO" localSheetId="2">#REF!</definedName>
    <definedName name="CARPINTERIA_INSTAL_COL_PERIMETRO">#REF!</definedName>
    <definedName name="Carpintero_1ra">[39]MO!$C$21</definedName>
    <definedName name="Carpintero_2da">[39]MO!$C$20</definedName>
    <definedName name="CARPVIGA2040" localSheetId="3">#REF!</definedName>
    <definedName name="CARPVIGA2040" localSheetId="5">#REF!</definedName>
    <definedName name="CARPVIGA2040" localSheetId="2">#REF!</definedName>
    <definedName name="CARPVIGA2040">#REF!</definedName>
    <definedName name="CARPVIGA3050" localSheetId="3">#REF!</definedName>
    <definedName name="CARPVIGA3050" localSheetId="5">#REF!</definedName>
    <definedName name="CARPVIGA3050" localSheetId="2">#REF!</definedName>
    <definedName name="CARPVIGA3050">#REF!</definedName>
    <definedName name="CARPVIGA3060" localSheetId="3">#REF!</definedName>
    <definedName name="CARPVIGA3060" localSheetId="5">#REF!</definedName>
    <definedName name="CARPVIGA3060" localSheetId="2">#REF!</definedName>
    <definedName name="CARPVIGA3060">#REF!</definedName>
    <definedName name="CARPVIGA4080" localSheetId="3">#REF!</definedName>
    <definedName name="CARPVIGA4080" localSheetId="5">#REF!</definedName>
    <definedName name="CARPVIGA4080" localSheetId="2">#REF!</definedName>
    <definedName name="CARPVIGA4080">#REF!</definedName>
    <definedName name="CARRAMPA" localSheetId="3">#REF!</definedName>
    <definedName name="CARRAMPA" localSheetId="5">#REF!</definedName>
    <definedName name="CARRAMPA" localSheetId="2">#REF!</definedName>
    <definedName name="CARRAMPA">#REF!</definedName>
    <definedName name="CARRAMPALISACONF" localSheetId="3">#REF!</definedName>
    <definedName name="CARRAMPALISACONF" localSheetId="5">#REF!</definedName>
    <definedName name="CARRAMPALISACONF" localSheetId="2">#REF!</definedName>
    <definedName name="CARRAMPALISACONF">#REF!</definedName>
    <definedName name="CARRASTRE2" localSheetId="3">#REF!</definedName>
    <definedName name="CARRASTRE2" localSheetId="5">#REF!</definedName>
    <definedName name="CARRASTRE2" localSheetId="2">#REF!</definedName>
    <definedName name="CARRASTRE2">#REF!</definedName>
    <definedName name="CARRASTRE3" localSheetId="3">#REF!</definedName>
    <definedName name="CARRASTRE3" localSheetId="5">#REF!</definedName>
    <definedName name="CARRASTRE3" localSheetId="2">#REF!</definedName>
    <definedName name="CARRASTRE3">#REF!</definedName>
    <definedName name="CARRASTRE5" localSheetId="3">#REF!</definedName>
    <definedName name="CARRASTRE5" localSheetId="5">#REF!</definedName>
    <definedName name="CARRASTRE5" localSheetId="2">#REF!</definedName>
    <definedName name="CARRASTRE5">#REF!</definedName>
    <definedName name="CARRETILLA" localSheetId="3">#REF!</definedName>
    <definedName name="CARRETILLA" localSheetId="2">#REF!</definedName>
    <definedName name="CARRETILLA">#REF!</definedName>
    <definedName name="Carretilla____2_P3_______TIPO_JEEP" localSheetId="3">#REF!</definedName>
    <definedName name="Carretilla____2_P3_______TIPO_JEEP" localSheetId="5">#REF!</definedName>
    <definedName name="Carretilla____2_P3_______TIPO_JEEP" localSheetId="2">#REF!</definedName>
    <definedName name="Carretilla____2_P3_______TIPO_JEEP">#REF!</definedName>
    <definedName name="carretilla6p3">[26]INSUMO!$D$20</definedName>
    <definedName name="CARSISALENLATES" localSheetId="3">#REF!</definedName>
    <definedName name="CARSISALENLATES" localSheetId="5">#REF!</definedName>
    <definedName name="CARSISALENLATES" localSheetId="2">#REF!</definedName>
    <definedName name="CARSISALENLATES">#REF!</definedName>
    <definedName name="CARTIJATOR" localSheetId="3">#REF!</definedName>
    <definedName name="CARTIJATOR" localSheetId="5">#REF!</definedName>
    <definedName name="CARTIJATOR" localSheetId="2">#REF!</definedName>
    <definedName name="CARTIJATOR">#REF!</definedName>
    <definedName name="CARTIJCLAV" localSheetId="3">#REF!</definedName>
    <definedName name="CARTIJCLAV" localSheetId="5">#REF!</definedName>
    <definedName name="CARTIJCLAV" localSheetId="2">#REF!</definedName>
    <definedName name="CARTIJCLAV">#REF!</definedName>
    <definedName name="CARVIGAAMA1520X20" localSheetId="3">#REF!</definedName>
    <definedName name="CARVIGAAMA1520X20" localSheetId="5">#REF!</definedName>
    <definedName name="CARVIGAAMA1520X20" localSheetId="2">#REF!</definedName>
    <definedName name="CARVIGAAMA1520X20">#REF!</definedName>
    <definedName name="CARVIGAAMA1520X30" localSheetId="3">#REF!</definedName>
    <definedName name="CARVIGAAMA1520X30" localSheetId="5">#REF!</definedName>
    <definedName name="CARVIGAAMA1520X30" localSheetId="2">#REF!</definedName>
    <definedName name="CARVIGAAMA1520X30">#REF!</definedName>
    <definedName name="CARVIGAAMA1520X40" localSheetId="3">#REF!</definedName>
    <definedName name="CARVIGAAMA1520X40" localSheetId="5">#REF!</definedName>
    <definedName name="CARVIGAAMA1520X40" localSheetId="2">#REF!</definedName>
    <definedName name="CARVIGAAMA1520X40">#REF!</definedName>
    <definedName name="CARVIGAAMA1520X50" localSheetId="3">#REF!</definedName>
    <definedName name="CARVIGAAMA1520X50" localSheetId="5">#REF!</definedName>
    <definedName name="CARVIGAAMA1520X50" localSheetId="2">#REF!</definedName>
    <definedName name="CARVIGAAMA1520X50">#REF!</definedName>
    <definedName name="CARVIGAFONDOH10" localSheetId="3">#REF!</definedName>
    <definedName name="CARVIGAFONDOH10" localSheetId="5">#REF!</definedName>
    <definedName name="CARVIGAFONDOH10" localSheetId="2">#REF!</definedName>
    <definedName name="CARVIGAFONDOH10">#REF!</definedName>
    <definedName name="CARVIGAINVFONDO10" localSheetId="3">#REF!</definedName>
    <definedName name="CARVIGAINVFONDO10" localSheetId="5">#REF!</definedName>
    <definedName name="CARVIGAINVFONDO10" localSheetId="2">#REF!</definedName>
    <definedName name="CARVIGAINVFONDO10">#REF!</definedName>
    <definedName name="CARVIGAINVTAPA10" localSheetId="3">#REF!</definedName>
    <definedName name="CARVIGAINVTAPA10" localSheetId="5">#REF!</definedName>
    <definedName name="CARVIGAINVTAPA10" localSheetId="2">#REF!</definedName>
    <definedName name="CARVIGAINVTAPA10">#REF!</definedName>
    <definedName name="CARVIGATAPAH10" localSheetId="3">#REF!</definedName>
    <definedName name="CARVIGATAPAH10" localSheetId="5">#REF!</definedName>
    <definedName name="CARVIGATAPAH10" localSheetId="2">#REF!</definedName>
    <definedName name="CARVIGATAPAH10">#REF!</definedName>
    <definedName name="CARVIGZAP40X40" localSheetId="3">#REF!</definedName>
    <definedName name="CARVIGZAP40X40" localSheetId="5">#REF!</definedName>
    <definedName name="CARVIGZAP40X40" localSheetId="2">#REF!</definedName>
    <definedName name="CARVIGZAP40X40">#REF!</definedName>
    <definedName name="CARVIGZAP50X50" localSheetId="3">#REF!</definedName>
    <definedName name="CARVIGZAP50X50" localSheetId="5">#REF!</definedName>
    <definedName name="CARVIGZAP50X50" localSheetId="2">#REF!</definedName>
    <definedName name="CARVIGZAP50X50">#REF!</definedName>
    <definedName name="CARVIGZAP60X60" localSheetId="3">#REF!</definedName>
    <definedName name="CARVIGZAP60X60" localSheetId="5">#REF!</definedName>
    <definedName name="CARVIGZAP60X60" localSheetId="2">#REF!</definedName>
    <definedName name="CARVIGZAP60X60">#REF!</definedName>
    <definedName name="CARVUELO1" localSheetId="3">#REF!</definedName>
    <definedName name="CARVUELO1" localSheetId="5">#REF!</definedName>
    <definedName name="CARVUELO1" localSheetId="2">#REF!</definedName>
    <definedName name="CARVUELO1">#REF!</definedName>
    <definedName name="CARVUELO10" localSheetId="3">#REF!</definedName>
    <definedName name="CARVUELO10" localSheetId="5">#REF!</definedName>
    <definedName name="CARVUELO10" localSheetId="2">#REF!</definedName>
    <definedName name="CARVUELO10">#REF!</definedName>
    <definedName name="CARVUELO20" localSheetId="3">#REF!</definedName>
    <definedName name="CARVUELO20" localSheetId="5">#REF!</definedName>
    <definedName name="CARVUELO20" localSheetId="2">#REF!</definedName>
    <definedName name="CARVUELO20">#REF!</definedName>
    <definedName name="CARVUELO30" localSheetId="3">#REF!</definedName>
    <definedName name="CARVUELO30" localSheetId="5">#REF!</definedName>
    <definedName name="CARVUELO30" localSheetId="2">#REF!</definedName>
    <definedName name="CARVUELO30">#REF!</definedName>
    <definedName name="CARVUELO40" localSheetId="3">#REF!</definedName>
    <definedName name="CARVUELO40" localSheetId="5">#REF!</definedName>
    <definedName name="CARVUELO40" localSheetId="2">#REF!</definedName>
    <definedName name="CARVUELO40">#REF!</definedName>
    <definedName name="CARVUELO5090" localSheetId="3">#REF!</definedName>
    <definedName name="CARVUELO5090" localSheetId="5">#REF!</definedName>
    <definedName name="CARVUELO5090" localSheetId="2">#REF!</definedName>
    <definedName name="CARVUELO5090">#REF!</definedName>
    <definedName name="CARZINC" localSheetId="3">#REF!</definedName>
    <definedName name="CARZINC" localSheetId="5">#REF!</definedName>
    <definedName name="CARZINC" localSheetId="2">#REF!</definedName>
    <definedName name="CARZINC">#REF!</definedName>
    <definedName name="CARZINCENLATES" localSheetId="3">#REF!</definedName>
    <definedName name="CARZINCENLATES" localSheetId="5">#REF!</definedName>
    <definedName name="CARZINCENLATES" localSheetId="2">#REF!</definedName>
    <definedName name="CARZINCENLATES">#REF!</definedName>
    <definedName name="CASBESTO" localSheetId="3">#REF!</definedName>
    <definedName name="CASBESTO" localSheetId="5">#REF!</definedName>
    <definedName name="CASBESTO" localSheetId="2">#REF!</definedName>
    <definedName name="CASBESTO">#REF!</definedName>
    <definedName name="CASCAJO" localSheetId="3">#REF!</definedName>
    <definedName name="CASCAJO" localSheetId="5">#REF!</definedName>
    <definedName name="CASCAJO" localSheetId="2">#REF!</definedName>
    <definedName name="CASCAJO">#REF!</definedName>
    <definedName name="Cascajo_Limpio">[17]Insumos!$B$13:$D$13</definedName>
    <definedName name="Cascajo_Sucio" localSheetId="3">#REF!</definedName>
    <definedName name="Cascajo_Sucio" localSheetId="5">#REF!</definedName>
    <definedName name="Cascajo_Sucio" localSheetId="2">#REF!</definedName>
    <definedName name="Cascajo_Sucio">#REF!</definedName>
    <definedName name="CASETA200" localSheetId="3">#REF!</definedName>
    <definedName name="CASETA200" localSheetId="5">#REF!</definedName>
    <definedName name="CASETA200" localSheetId="2">#REF!</definedName>
    <definedName name="CASETA200">#REF!</definedName>
    <definedName name="CASETA200M2" localSheetId="3">#REF!</definedName>
    <definedName name="CASETA200M2" localSheetId="5">#REF!</definedName>
    <definedName name="CASETA200M2" localSheetId="2">#REF!</definedName>
    <definedName name="CASETA200M2">#REF!</definedName>
    <definedName name="CASETA500" localSheetId="3">#REF!</definedName>
    <definedName name="CASETA500" localSheetId="5">#REF!</definedName>
    <definedName name="CASETA500" localSheetId="2">#REF!</definedName>
    <definedName name="CASETA500">#REF!</definedName>
    <definedName name="CASETAM2" localSheetId="3">#REF!</definedName>
    <definedName name="CASETAM2" localSheetId="5">#REF!</definedName>
    <definedName name="CASETAM2" localSheetId="2">#REF!</definedName>
    <definedName name="CASETAM2">#REF!</definedName>
    <definedName name="Casting_Bed" localSheetId="3">#REF!</definedName>
    <definedName name="Casting_Bed" localSheetId="5">#REF!</definedName>
    <definedName name="Casting_Bed" localSheetId="2">#REF!</definedName>
    <definedName name="Casting_Bed">#REF!</definedName>
    <definedName name="Casting_Bed_2">#N/A</definedName>
    <definedName name="Casting_Bed_3">#N/A</definedName>
    <definedName name="CAT214BFT">[19]EQUIPOS!$I$15</definedName>
    <definedName name="Cat950B">[19]EQUIPOS!$I$14</definedName>
    <definedName name="CAVOSC" localSheetId="3">#REF!</definedName>
    <definedName name="CAVOSC" localSheetId="2">#REF!</definedName>
    <definedName name="CAVOSC">#REF!</definedName>
    <definedName name="CB" localSheetId="3">#REF!</definedName>
    <definedName name="CB" localSheetId="5">#REF!</definedName>
    <definedName name="CB" localSheetId="2">#REF!</definedName>
    <definedName name="CB">#REF!</definedName>
    <definedName name="CBAJVEN2" localSheetId="3">#REF!</definedName>
    <definedName name="CBAJVEN2" localSheetId="5">#REF!</definedName>
    <definedName name="CBAJVEN2" localSheetId="2">#REF!</definedName>
    <definedName name="CBAJVEN2">#REF!</definedName>
    <definedName name="CBAJVEN3" localSheetId="3">#REF!</definedName>
    <definedName name="CBAJVEN3" localSheetId="5">#REF!</definedName>
    <definedName name="CBAJVEN3" localSheetId="2">#REF!</definedName>
    <definedName name="CBAJVEN3">#REF!</definedName>
    <definedName name="CBAJVEN6" localSheetId="3">#REF!</definedName>
    <definedName name="CBAJVEN6" localSheetId="5">#REF!</definedName>
    <definedName name="CBAJVEN6" localSheetId="2">#REF!</definedName>
    <definedName name="CBAJVEN6">#REF!</definedName>
    <definedName name="CBANERALIV" localSheetId="3">#REF!</definedName>
    <definedName name="CBANERALIV" localSheetId="5">#REF!</definedName>
    <definedName name="CBANERALIV" localSheetId="2">#REF!</definedName>
    <definedName name="CBANERALIV">#REF!</definedName>
    <definedName name="CBANERAPES" localSheetId="3">#REF!</definedName>
    <definedName name="CBANERAPES" localSheetId="5">#REF!</definedName>
    <definedName name="CBANERAPES" localSheetId="2">#REF!</definedName>
    <definedName name="CBANERAPES">#REF!</definedName>
    <definedName name="CBASEBAN" localSheetId="3">#REF!</definedName>
    <definedName name="CBASEBAN" localSheetId="5">#REF!</definedName>
    <definedName name="CBASEBAN" localSheetId="2">#REF!</definedName>
    <definedName name="CBASEBAN">#REF!</definedName>
    <definedName name="CBIDET" localSheetId="3">#REF!</definedName>
    <definedName name="CBIDET" localSheetId="5">#REF!</definedName>
    <definedName name="CBIDET" localSheetId="2">#REF!</definedName>
    <definedName name="CBIDET">#REF!</definedName>
    <definedName name="CBLOCK10" localSheetId="3">#REF!</definedName>
    <definedName name="CBLOCK10" localSheetId="5">#REF!</definedName>
    <definedName name="CBLOCK10" localSheetId="2">#REF!</definedName>
    <definedName name="CBLOCK10">#REF!</definedName>
    <definedName name="CBLOCK12" localSheetId="3">#REF!</definedName>
    <definedName name="CBLOCK12" localSheetId="5">#REF!</definedName>
    <definedName name="CBLOCK12" localSheetId="2">#REF!</definedName>
    <definedName name="CBLOCK12">#REF!</definedName>
    <definedName name="CBLOCK4" localSheetId="3">#REF!</definedName>
    <definedName name="CBLOCK4" localSheetId="5">#REF!</definedName>
    <definedName name="CBLOCK4" localSheetId="2">#REF!</definedName>
    <definedName name="CBLOCK4">#REF!</definedName>
    <definedName name="CBLOCK5" localSheetId="3">#REF!</definedName>
    <definedName name="CBLOCK5" localSheetId="5">#REF!</definedName>
    <definedName name="CBLOCK5" localSheetId="2">#REF!</definedName>
    <definedName name="CBLOCK5">#REF!</definedName>
    <definedName name="CBLOCK52520" localSheetId="3">#REF!</definedName>
    <definedName name="CBLOCK52520" localSheetId="5">#REF!</definedName>
    <definedName name="CBLOCK52520" localSheetId="2">#REF!</definedName>
    <definedName name="CBLOCK52520">#REF!</definedName>
    <definedName name="CBLOCK6" localSheetId="3">#REF!</definedName>
    <definedName name="CBLOCK6" localSheetId="5">#REF!</definedName>
    <definedName name="CBLOCK6" localSheetId="2">#REF!</definedName>
    <definedName name="CBLOCK6">#REF!</definedName>
    <definedName name="CBLOCK6818" localSheetId="3">#REF!</definedName>
    <definedName name="CBLOCK6818" localSheetId="5">#REF!</definedName>
    <definedName name="CBLOCK6818" localSheetId="2">#REF!</definedName>
    <definedName name="CBLOCK6818">#REF!</definedName>
    <definedName name="CBLOCK8" localSheetId="3">#REF!</definedName>
    <definedName name="CBLOCK8" localSheetId="5">#REF!</definedName>
    <definedName name="CBLOCK8" localSheetId="2">#REF!</definedName>
    <definedName name="CBLOCK8">#REF!</definedName>
    <definedName name="CBLOCKCRI" localSheetId="3">#REF!</definedName>
    <definedName name="CBLOCKCRI" localSheetId="5">#REF!</definedName>
    <definedName name="CBLOCKCRI" localSheetId="2">#REF!</definedName>
    <definedName name="CBLOCKCRI">#REF!</definedName>
    <definedName name="CBLOCKIRR" localSheetId="3">#REF!</definedName>
    <definedName name="CBLOCKIRR" localSheetId="5">#REF!</definedName>
    <definedName name="CBLOCKIRR" localSheetId="2">#REF!</definedName>
    <definedName name="CBLOCKIRR">#REF!</definedName>
    <definedName name="CBLOCKORN" localSheetId="3">#REF!</definedName>
    <definedName name="CBLOCKORN" localSheetId="5">#REF!</definedName>
    <definedName name="CBLOCKORN" localSheetId="2">#REF!</definedName>
    <definedName name="CBLOCKORN">#REF!</definedName>
    <definedName name="CBOTON" localSheetId="3">#REF!</definedName>
    <definedName name="CBOTON" localSheetId="5">#REF!</definedName>
    <definedName name="CBOTON" localSheetId="2">#REF!</definedName>
    <definedName name="CBOTON">#REF!</definedName>
    <definedName name="CBREAKERS" localSheetId="3">#REF!</definedName>
    <definedName name="CBREAKERS" localSheetId="5">#REF!</definedName>
    <definedName name="CBREAKERS" localSheetId="2">#REF!</definedName>
    <definedName name="CBREAKERS">#REF!</definedName>
    <definedName name="CCAMINS2" localSheetId="3">#REF!</definedName>
    <definedName name="CCAMINS2" localSheetId="5">#REF!</definedName>
    <definedName name="CCAMINS2" localSheetId="2">#REF!</definedName>
    <definedName name="CCAMINS2">#REF!</definedName>
    <definedName name="CCAMINS3Y4" localSheetId="3">#REF!</definedName>
    <definedName name="CCAMINS3Y4" localSheetId="5">#REF!</definedName>
    <definedName name="CCAMINS3Y4" localSheetId="2">#REF!</definedName>
    <definedName name="CCAMINS3Y4">#REF!</definedName>
    <definedName name="CCAMINS5Y6" localSheetId="3">#REF!</definedName>
    <definedName name="CCAMINS5Y6" localSheetId="5">#REF!</definedName>
    <definedName name="CCAMINS5Y6" localSheetId="2">#REF!</definedName>
    <definedName name="CCAMINS5Y6">#REF!</definedName>
    <definedName name="CCOLAGUA1" localSheetId="3">#REF!</definedName>
    <definedName name="CCOLAGUA1" localSheetId="5">#REF!</definedName>
    <definedName name="CCOLAGUA1" localSheetId="2">#REF!</definedName>
    <definedName name="CCOLAGUA1">#REF!</definedName>
    <definedName name="CCOLAGUA12" localSheetId="3">#REF!</definedName>
    <definedName name="CCOLAGUA12" localSheetId="5">#REF!</definedName>
    <definedName name="CCOLAGUA12" localSheetId="2">#REF!</definedName>
    <definedName name="CCOLAGUA12">#REF!</definedName>
    <definedName name="CCOLAGUA2" localSheetId="3">#REF!</definedName>
    <definedName name="CCOLAGUA2" localSheetId="5">#REF!</definedName>
    <definedName name="CCOLAGUA2" localSheetId="2">#REF!</definedName>
    <definedName name="CCOLAGUA2">#REF!</definedName>
    <definedName name="CDESAGUE2" localSheetId="3">#REF!</definedName>
    <definedName name="CDESAGUE2" localSheetId="5">#REF!</definedName>
    <definedName name="CDESAGUE2" localSheetId="2">#REF!</definedName>
    <definedName name="CDESAGUE2">#REF!</definedName>
    <definedName name="CDESAGUE3Y4" localSheetId="3">#REF!</definedName>
    <definedName name="CDESAGUE3Y4" localSheetId="5">#REF!</definedName>
    <definedName name="CDESAGUE3Y4" localSheetId="2">#REF!</definedName>
    <definedName name="CDESAGUE3Y4">#REF!</definedName>
    <definedName name="CDESAGUE3Y4CONPARRILLA" localSheetId="3">#REF!</definedName>
    <definedName name="CDESAGUE3Y4CONPARRILLA" localSheetId="5">#REF!</definedName>
    <definedName name="CDESAGUE3Y4CONPARRILLA" localSheetId="2">#REF!</definedName>
    <definedName name="CDESAGUE3Y4CONPARRILLA">#REF!</definedName>
    <definedName name="CDESAGUEP2" localSheetId="3">#REF!</definedName>
    <definedName name="CDESAGUEP2" localSheetId="5">#REF!</definedName>
    <definedName name="CDESAGUEP2" localSheetId="2">#REF!</definedName>
    <definedName name="CDESAGUEP2">#REF!</definedName>
    <definedName name="CDESAGUEP3" localSheetId="3">#REF!</definedName>
    <definedName name="CDESAGUEP3" localSheetId="5">#REF!</definedName>
    <definedName name="CDESAGUEP3" localSheetId="2">#REF!</definedName>
    <definedName name="CDESAGUEP3">#REF!</definedName>
    <definedName name="CDESAGUEP5" localSheetId="3">#REF!</definedName>
    <definedName name="CDESAGUEP5" localSheetId="5">#REF!</definedName>
    <definedName name="CDESAGUEP5" localSheetId="2">#REF!</definedName>
    <definedName name="CDESAGUEP5">#REF!</definedName>
    <definedName name="CDUCHA" localSheetId="3">#REF!</definedName>
    <definedName name="CDUCHA" localSheetId="5">#REF!</definedName>
    <definedName name="CDUCHA" localSheetId="2">#REF!</definedName>
    <definedName name="CDUCHA">#REF!</definedName>
    <definedName name="CEDRO" localSheetId="3">#REF!</definedName>
    <definedName name="CEDRO" localSheetId="5">#REF!</definedName>
    <definedName name="CEDRO" localSheetId="2">#REF!</definedName>
    <definedName name="CEDRO">#REF!</definedName>
    <definedName name="cem">[15]Precio!$F$9</definedName>
    <definedName name="CEMCPVC14" localSheetId="3">#REF!</definedName>
    <definedName name="CEMCPVC14" localSheetId="5">#REF!</definedName>
    <definedName name="CEMCPVC14" localSheetId="2">#REF!</definedName>
    <definedName name="CEMCPVC14">#REF!</definedName>
    <definedName name="CEMCPVCPINTA" localSheetId="3">#REF!</definedName>
    <definedName name="CEMCPVCPINTA" localSheetId="5">#REF!</definedName>
    <definedName name="CEMCPVCPINTA" localSheetId="2">#REF!</definedName>
    <definedName name="CEMCPVCPINTA">#REF!</definedName>
    <definedName name="cemento" localSheetId="5">#REF!</definedName>
    <definedName name="cemento.pañete">'[40]Insumos materiales'!$J$20</definedName>
    <definedName name="Cemento_1">#N/A</definedName>
    <definedName name="Cemento_2">#N/A</definedName>
    <definedName name="Cemento_3">#N/A</definedName>
    <definedName name="Cemento_Blanco">[17]Insumos!$B$32:$D$32</definedName>
    <definedName name="Cemento_Gris">[23]Materiales!$B$3</definedName>
    <definedName name="CEMENTO_GRIS_FDA" localSheetId="5">'[24]MATERIALES LISTADO'!$D$17</definedName>
    <definedName name="CEMENTO_GRIS_FDA">'[25]MATERIALES LISTADO'!$D$17</definedName>
    <definedName name="CEMENTO_PVC" localSheetId="3">#REF!</definedName>
    <definedName name="CEMENTO_PVC" localSheetId="2">#REF!</definedName>
    <definedName name="CEMENTO_PVC">#REF!</definedName>
    <definedName name="cementocpvcpequeño">[26]INSUMO!$D$155</definedName>
    <definedName name="CEMENTOG" localSheetId="3">#REF!</definedName>
    <definedName name="CEMENTOG" localSheetId="2">#REF!</definedName>
    <definedName name="CEMENTOG">#REF!</definedName>
    <definedName name="cementogris">[19]MATERIALES!$G$17</definedName>
    <definedName name="CEMENTOP" localSheetId="3">#REF!</definedName>
    <definedName name="CEMENTOP" localSheetId="5">[4]insumo!$D$13</definedName>
    <definedName name="CEMENTOP" localSheetId="2">#REF!</definedName>
    <definedName name="CEMENTOP">#REF!</definedName>
    <definedName name="CEMENTOPVCCANOPINTA" localSheetId="3">#REF!</definedName>
    <definedName name="CEMENTOPVCCANOPINTA" localSheetId="5">#REF!</definedName>
    <definedName name="CEMENTOPVCCANOPINTA" localSheetId="2">#REF!</definedName>
    <definedName name="CEMENTOPVCCANOPINTA">#REF!</definedName>
    <definedName name="CEMPALMEAGUA1" localSheetId="3">#REF!</definedName>
    <definedName name="CEMPALMEAGUA1" localSheetId="5">#REF!</definedName>
    <definedName name="CEMPALMEAGUA1" localSheetId="2">#REF!</definedName>
    <definedName name="CEMPALMEAGUA1">#REF!</definedName>
    <definedName name="CEMPALMEAGUA112" localSheetId="3">#REF!</definedName>
    <definedName name="CEMPALMEAGUA112" localSheetId="5">#REF!</definedName>
    <definedName name="CEMPALMEAGUA112" localSheetId="2">#REF!</definedName>
    <definedName name="CEMPALMEAGUA112">#REF!</definedName>
    <definedName name="CEMPALMEAGUA114" localSheetId="3">#REF!</definedName>
    <definedName name="CEMPALMEAGUA114" localSheetId="5">#REF!</definedName>
    <definedName name="CEMPALMEAGUA114" localSheetId="2">#REF!</definedName>
    <definedName name="CEMPALMEAGUA114">#REF!</definedName>
    <definedName name="CEMPALMEAGUA1234" localSheetId="3">#REF!</definedName>
    <definedName name="CEMPALMEAGUA1234" localSheetId="5">#REF!</definedName>
    <definedName name="CEMPALMEAGUA1234" localSheetId="2">#REF!</definedName>
    <definedName name="CEMPALMEAGUA1234">#REF!</definedName>
    <definedName name="CEMPALMEAGUA2" localSheetId="3">#REF!</definedName>
    <definedName name="CEMPALMEAGUA2" localSheetId="5">#REF!</definedName>
    <definedName name="CEMPALMEAGUA2" localSheetId="2">#REF!</definedName>
    <definedName name="CEMPALMEAGUA2">#REF!</definedName>
    <definedName name="cer20x203">'[27]anal term'!$G$958</definedName>
    <definedName name="Ceramica.Criolla.40.40">'[29]Insumos materiales'!$J$48</definedName>
    <definedName name="CERAMICA_20x20_BLANCA" localSheetId="3">#REF!</definedName>
    <definedName name="CERAMICA_20x20_BLANCA" localSheetId="2">#REF!</definedName>
    <definedName name="CERAMICA_20x20_BLANCA">#REF!</definedName>
    <definedName name="Cerámica_30x30_Pared">[17]Insumos!$B$35:$D$35</definedName>
    <definedName name="CERAMICA_ANTIDESLIZANTE" localSheetId="3">#REF!</definedName>
    <definedName name="CERAMICA_ANTIDESLIZANTE" localSheetId="2">#REF!</definedName>
    <definedName name="CERAMICA_ANTIDESLIZANTE">#REF!</definedName>
    <definedName name="Cerámica_Italiana_Pared">[17]Insumos!$B$34:$D$34</definedName>
    <definedName name="CERAMICA_PISOS_40x40" localSheetId="3">#REF!</definedName>
    <definedName name="CERAMICA_PISOS_40x40" localSheetId="2">#REF!</definedName>
    <definedName name="CERAMICA_PISOS_40x40">#REF!</definedName>
    <definedName name="ceramica20x20">[26]INSUMO!$D$25</definedName>
    <definedName name="ceramica30x30">[41]INSUMO!$D$26</definedName>
    <definedName name="ceramicapared">'[30]Analisis Unit. '!$F$48</definedName>
    <definedName name="CERAMICAPAREDP" localSheetId="3">#REF!</definedName>
    <definedName name="CERAMICAPAREDP" localSheetId="5">[4]insumo!$D$16</definedName>
    <definedName name="CERAMICAPAREDP" localSheetId="2">#REF!</definedName>
    <definedName name="CERAMICAPAREDP">#REF!</definedName>
    <definedName name="CERAMICAPAREDS" localSheetId="3">#REF!</definedName>
    <definedName name="CERAMICAPAREDS" localSheetId="5">[4]insumo!$D$17</definedName>
    <definedName name="CERAMICAPAREDS" localSheetId="2">#REF!</definedName>
    <definedName name="CERAMICAPAREDS">#REF!</definedName>
    <definedName name="CERAMICAPISOP" localSheetId="3">#REF!</definedName>
    <definedName name="CERAMICAPISOP" localSheetId="5">[4]insumo!$D$14</definedName>
    <definedName name="CERAMICAPISOP" localSheetId="2">#REF!</definedName>
    <definedName name="CERAMICAPISOP">#REF!</definedName>
    <definedName name="CERAMICAPISOS" localSheetId="3">#REF!</definedName>
    <definedName name="CERAMICAPISOS" localSheetId="5">[4]insumo!$D$15</definedName>
    <definedName name="CERAMICAPISOS" localSheetId="2">#REF!</definedName>
    <definedName name="CERAMICAPISOS">#REF!</definedName>
    <definedName name="ceramicapp" localSheetId="3">#REF!</definedName>
    <definedName name="ceramicapp" localSheetId="2">#REF!</definedName>
    <definedName name="ceramicapp">#REF!</definedName>
    <definedName name="cernirarena">'[26]MANO DE OBRA'!$D$43</definedName>
    <definedName name="CERTIFIC_DE_PAGO" localSheetId="3">#REF!</definedName>
    <definedName name="CERTIFIC_DE_PAGO" localSheetId="2">#REF!</definedName>
    <definedName name="CERTIFIC_DE_PAGO">#REF!</definedName>
    <definedName name="CESCHCH" localSheetId="3">#REF!</definedName>
    <definedName name="CESCHCH" localSheetId="5">#REF!</definedName>
    <definedName name="CESCHCH" localSheetId="2">#REF!</definedName>
    <definedName name="CESCHCH">#REF!</definedName>
    <definedName name="CFREGADERO1CAMARA" localSheetId="3">#REF!</definedName>
    <definedName name="CFREGADERO1CAMARA" localSheetId="5">#REF!</definedName>
    <definedName name="CFREGADERO1CAMARA" localSheetId="2">#REF!</definedName>
    <definedName name="CFREGADERO1CAMARA">#REF!</definedName>
    <definedName name="CFREGADERO2CAMARAS" localSheetId="3">#REF!</definedName>
    <definedName name="CFREGADERO2CAMARAS" localSheetId="5">#REF!</definedName>
    <definedName name="CFREGADERO2CAMARAS" localSheetId="2">#REF!</definedName>
    <definedName name="CFREGADERO2CAMARAS">#REF!</definedName>
    <definedName name="cfrontal">'[21]Resumen Precio Equipos'!$I$16</definedName>
    <definedName name="CG" localSheetId="3">#REF!</definedName>
    <definedName name="CG" localSheetId="5">#REF!</definedName>
    <definedName name="CG" localSheetId="2">#REF!</definedName>
    <definedName name="CG">#REF!</definedName>
    <definedName name="CHAZO25" localSheetId="3">#REF!</definedName>
    <definedName name="CHAZO25" localSheetId="5">#REF!</definedName>
    <definedName name="CHAZO25" localSheetId="2">#REF!</definedName>
    <definedName name="CHAZO25">#REF!</definedName>
    <definedName name="CHAZO30" localSheetId="3">#REF!</definedName>
    <definedName name="CHAZO30" localSheetId="5">#REF!</definedName>
    <definedName name="CHAZO30" localSheetId="2">#REF!</definedName>
    <definedName name="CHAZO30">#REF!</definedName>
    <definedName name="CHAZO40" localSheetId="3">#REF!</definedName>
    <definedName name="CHAZO40" localSheetId="5">#REF!</definedName>
    <definedName name="CHAZO40" localSheetId="2">#REF!</definedName>
    <definedName name="CHAZO40">#REF!</definedName>
    <definedName name="CHAZOCERAMICA" localSheetId="3">#REF!</definedName>
    <definedName name="CHAZOCERAMICA" localSheetId="5">#REF!</definedName>
    <definedName name="CHAZOCERAMICA" localSheetId="2">#REF!</definedName>
    <definedName name="CHAZOCERAMICA">#REF!</definedName>
    <definedName name="CHAZOLADRILLO" localSheetId="3">#REF!</definedName>
    <definedName name="CHAZOLADRILLO" localSheetId="5">#REF!</definedName>
    <definedName name="CHAZOLADRILLO" localSheetId="2">#REF!</definedName>
    <definedName name="CHAZOLADRILLO">#REF!</definedName>
    <definedName name="CHAZOS" localSheetId="3">#REF!</definedName>
    <definedName name="CHAZOS" localSheetId="2">#REF!</definedName>
    <definedName name="CHAZOS">#REF!</definedName>
    <definedName name="Chazos____Corte">[17]Insumos!$B$46:$D$46</definedName>
    <definedName name="CHAZOZOCALO" localSheetId="3">#REF!</definedName>
    <definedName name="CHAZOZOCALO" localSheetId="5">#REF!</definedName>
    <definedName name="CHAZOZOCALO" localSheetId="2">#REF!</definedName>
    <definedName name="CHAZOZOCALO">#REF!</definedName>
    <definedName name="CHEQUE_HORZ_34" localSheetId="3">#REF!</definedName>
    <definedName name="CHEQUE_HORZ_34" localSheetId="2">#REF!</definedName>
    <definedName name="CHEQUE_HORZ_34">#REF!</definedName>
    <definedName name="CHEQUE_VERT_34" localSheetId="3">#REF!</definedName>
    <definedName name="CHEQUE_VERT_34" localSheetId="2">#REF!</definedName>
    <definedName name="CHEQUE_VERT_34">#REF!</definedName>
    <definedName name="chequehoriz34">[20]INSUMO!$D$159</definedName>
    <definedName name="chilena" localSheetId="3">#REF!</definedName>
    <definedName name="chilena" localSheetId="5">#REF!</definedName>
    <definedName name="chilena" localSheetId="2">#REF!</definedName>
    <definedName name="chilena">#REF!</definedName>
    <definedName name="CHOFER_Vehiculos_Livianos__Capacidad___5_Tons._Metros">'[28]MANO DE OBRA'!$C$36</definedName>
    <definedName name="Chofercisterna">[19]OBRAMANO!$F$79</definedName>
    <definedName name="CICLOP" localSheetId="3">#REF!</definedName>
    <definedName name="CICLOP">#REF!</definedName>
    <definedName name="CINODORO" localSheetId="3">#REF!</definedName>
    <definedName name="CINODORO" localSheetId="5">#REF!</definedName>
    <definedName name="CINODORO" localSheetId="2">#REF!</definedName>
    <definedName name="CINODORO">#REF!</definedName>
    <definedName name="CINODOROFLUXOMETRO" localSheetId="3">#REF!</definedName>
    <definedName name="CINODOROFLUXOMETRO" localSheetId="5">#REF!</definedName>
    <definedName name="CINODOROFLUXOMETRO" localSheetId="2">#REF!</definedName>
    <definedName name="CINODOROFLUXOMETRO">#REF!</definedName>
    <definedName name="CINT1" localSheetId="3">#REF!</definedName>
    <definedName name="CINT1" localSheetId="5">#REF!</definedName>
    <definedName name="CINT1" localSheetId="2">#REF!</definedName>
    <definedName name="CINT1">#REF!</definedName>
    <definedName name="CINT2" localSheetId="3">#REF!</definedName>
    <definedName name="CINT2" localSheetId="5">#REF!</definedName>
    <definedName name="CINT2" localSheetId="2">#REF!</definedName>
    <definedName name="CINT2">#REF!</definedName>
    <definedName name="CINT3" localSheetId="3">#REF!</definedName>
    <definedName name="CINT3" localSheetId="5">#REF!</definedName>
    <definedName name="CINT3" localSheetId="2">#REF!</definedName>
    <definedName name="CINT3">#REF!</definedName>
    <definedName name="CINT3V" localSheetId="3">#REF!</definedName>
    <definedName name="CINT3V" localSheetId="5">#REF!</definedName>
    <definedName name="CINT3V" localSheetId="2">#REF!</definedName>
    <definedName name="CINT3V">#REF!</definedName>
    <definedName name="CINT4V" localSheetId="3">#REF!</definedName>
    <definedName name="CINT4V" localSheetId="5">#REF!</definedName>
    <definedName name="CINT4V" localSheetId="2">#REF!</definedName>
    <definedName name="CINT4V">#REF!</definedName>
    <definedName name="CINTAPELIGRO" localSheetId="3">#REF!</definedName>
    <definedName name="CINTAPELIGRO" localSheetId="5">#REF!</definedName>
    <definedName name="CINTAPELIGRO" localSheetId="2">#REF!</definedName>
    <definedName name="CINTAPELIGRO">#REF!</definedName>
    <definedName name="CINTPIL" localSheetId="3">#REF!</definedName>
    <definedName name="CINTPIL" localSheetId="5">#REF!</definedName>
    <definedName name="CINTPIL" localSheetId="2">#REF!</definedName>
    <definedName name="CINTPIL">#REF!</definedName>
    <definedName name="CISEGMONO100" localSheetId="3">#REF!</definedName>
    <definedName name="CISEGMONO100" localSheetId="5">#REF!</definedName>
    <definedName name="CISEGMONO100" localSheetId="2">#REF!</definedName>
    <definedName name="CISEGMONO100">#REF!</definedName>
    <definedName name="CISEGMONO30" localSheetId="3">#REF!</definedName>
    <definedName name="CISEGMONO30" localSheetId="5">#REF!</definedName>
    <definedName name="CISEGMONO30" localSheetId="2">#REF!</definedName>
    <definedName name="CISEGMONO30">#REF!</definedName>
    <definedName name="CISEGMONO60" localSheetId="3">#REF!</definedName>
    <definedName name="CISEGMONO60" localSheetId="5">#REF!</definedName>
    <definedName name="CISEGMONO60" localSheetId="2">#REF!</definedName>
    <definedName name="CISEGMONO60">#REF!</definedName>
    <definedName name="cisterna">'[42]Listado Equipos a utilizar'!$I$11</definedName>
    <definedName name="CISTERNA4CAL" localSheetId="3">#REF!</definedName>
    <definedName name="CISTERNA4CAL" localSheetId="5">#REF!</definedName>
    <definedName name="CISTERNA4CAL" localSheetId="2">#REF!</definedName>
    <definedName name="CISTERNA4CAL">#REF!</definedName>
    <definedName name="CISTERNA4ROC" localSheetId="3">#REF!</definedName>
    <definedName name="CISTERNA4ROC" localSheetId="5">#REF!</definedName>
    <definedName name="CISTERNA4ROC" localSheetId="2">#REF!</definedName>
    <definedName name="CISTERNA4ROC">#REF!</definedName>
    <definedName name="CISTERNA8TIE" localSheetId="3">#REF!</definedName>
    <definedName name="CISTERNA8TIE" localSheetId="5">#REF!</definedName>
    <definedName name="CISTERNA8TIE" localSheetId="2">#REF!</definedName>
    <definedName name="CISTERNA8TIE">#REF!</definedName>
    <definedName name="CISTSDIS">#REF!</definedName>
    <definedName name="CIUPAISJAGS" localSheetId="3">#REF!</definedName>
    <definedName name="CIUPAISJAGS" localSheetId="2">#REF!</definedName>
    <definedName name="CIUPAISJAGS">#REF!</definedName>
    <definedName name="CIUPAISPROY" localSheetId="3">#REF!</definedName>
    <definedName name="CIUPAISPROY" localSheetId="2">#REF!</definedName>
    <definedName name="CIUPAISPROY">#REF!</definedName>
    <definedName name="CLADRILLOS" localSheetId="3">#REF!</definedName>
    <definedName name="CLADRILLOS" localSheetId="5">#REF!</definedName>
    <definedName name="CLADRILLOS" localSheetId="2">#REF!</definedName>
    <definedName name="CLADRILLOS">#REF!</definedName>
    <definedName name="CLAVADERO1" localSheetId="3">#REF!</definedName>
    <definedName name="CLAVADERO1" localSheetId="5">#REF!</definedName>
    <definedName name="CLAVADERO1" localSheetId="2">#REF!</definedName>
    <definedName name="CLAVADERO1">#REF!</definedName>
    <definedName name="CLAVADERO2" localSheetId="3">#REF!</definedName>
    <definedName name="CLAVADERO2" localSheetId="5">#REF!</definedName>
    <definedName name="CLAVADERO2" localSheetId="2">#REF!</definedName>
    <definedName name="CLAVADERO2">#REF!</definedName>
    <definedName name="CLAVAMANOS" localSheetId="3">#REF!</definedName>
    <definedName name="CLAVAMANOS" localSheetId="5">#REF!</definedName>
    <definedName name="CLAVAMANOS" localSheetId="2">#REF!</definedName>
    <definedName name="CLAVAMANOS">#REF!</definedName>
    <definedName name="CLAVCLI" localSheetId="3">#REF!</definedName>
    <definedName name="CLAVCLI" localSheetId="5">#REF!</definedName>
    <definedName name="CLAVCLI" localSheetId="2">#REF!</definedName>
    <definedName name="CLAVCLI">#REF!</definedName>
    <definedName name="CLAVEMP" localSheetId="3">#REF!</definedName>
    <definedName name="CLAVEMP" localSheetId="5">#REF!</definedName>
    <definedName name="CLAVEMP" localSheetId="2">#REF!</definedName>
    <definedName name="CLAVEMP">#REF!</definedName>
    <definedName name="CLAVO" localSheetId="3">#REF!</definedName>
    <definedName name="CLAVO" localSheetId="5">#REF!</definedName>
    <definedName name="CLAVO" localSheetId="2">#REF!</definedName>
    <definedName name="CLAVO">#REF!</definedName>
    <definedName name="CLAVO_ACERO" localSheetId="3">#REF!</definedName>
    <definedName name="CLAVO_ACERO" localSheetId="2">#REF!</definedName>
    <definedName name="CLAVO_ACERO">#REF!</definedName>
    <definedName name="CLAVO_CORRIENTE" localSheetId="3">#REF!</definedName>
    <definedName name="CLAVO_CORRIENTE" localSheetId="2">#REF!</definedName>
    <definedName name="CLAVO_CORRIENTE">#REF!</definedName>
    <definedName name="CLAVO_ZINC" localSheetId="3">#REF!</definedName>
    <definedName name="CLAVO_ZINC" localSheetId="2">#REF!</definedName>
    <definedName name="CLAVO_ZINC">#REF!</definedName>
    <definedName name="CLAVOA" localSheetId="3">#REF!</definedName>
    <definedName name="CLAVOA" localSheetId="5">#REF!</definedName>
    <definedName name="CLAVOA" localSheetId="2">#REF!</definedName>
    <definedName name="CLAVOA">#REF!</definedName>
    <definedName name="clavoacero">[26]INSUMO!$D$93</definedName>
    <definedName name="clavodulce">[26]INSUMO!$D$95</definedName>
    <definedName name="CLAVOGALV" localSheetId="3">#REF!</definedName>
    <definedName name="CLAVOGALV" localSheetId="5">#REF!</definedName>
    <definedName name="CLAVOGALV" localSheetId="2">#REF!</definedName>
    <definedName name="CLAVOGALV">#REF!</definedName>
    <definedName name="CLAVOGALVCARTON" localSheetId="3">#REF!</definedName>
    <definedName name="CLAVOGALVCARTON" localSheetId="5">#REF!</definedName>
    <definedName name="CLAVOGALVCARTON" localSheetId="2">#REF!</definedName>
    <definedName name="CLAVOGALVCARTON">#REF!</definedName>
    <definedName name="Clavos" localSheetId="3">#REF!</definedName>
    <definedName name="Clavos" localSheetId="5">#REF!</definedName>
    <definedName name="Clavos" localSheetId="2">#REF!</definedName>
    <definedName name="Clavos">#REF!</definedName>
    <definedName name="Clavos_2">#N/A</definedName>
    <definedName name="Clavos_3">#N/A</definedName>
    <definedName name="Clavos_Corriente">[17]Insumos!$B$47:$D$47</definedName>
    <definedName name="CLAVOSAC" localSheetId="3">#REF!</definedName>
    <definedName name="CLAVOSAC" localSheetId="2">#REF!</definedName>
    <definedName name="CLAVOSAC">#REF!</definedName>
    <definedName name="CLAVOSACERO" localSheetId="3">#REF!</definedName>
    <definedName name="CLAVOSACERO" localSheetId="5">[4]insumo!$D$18</definedName>
    <definedName name="CLAVOSACERO" localSheetId="2">#REF!</definedName>
    <definedName name="CLAVOSACERO">#REF!</definedName>
    <definedName name="CLAVOSCORRIENTES" localSheetId="3">#REF!</definedName>
    <definedName name="CLAVOSCORRIENTES" localSheetId="5">[4]insumo!$D$19</definedName>
    <definedName name="CLAVOSCORRIENTES" localSheetId="2">#REF!</definedName>
    <definedName name="CLAVOSCORRIENTES">#REF!</definedName>
    <definedName name="CLAVOZINC" localSheetId="3">#REF!</definedName>
    <definedName name="CLAVOZINC" localSheetId="5">#REF!</definedName>
    <definedName name="CLAVOZINC" localSheetId="2">#REF!</definedName>
    <definedName name="CLAVOZINC">#REF!</definedName>
    <definedName name="CLAVPATAS" localSheetId="3">#REF!</definedName>
    <definedName name="CLAVPATAS" localSheetId="5">#REF!</definedName>
    <definedName name="CLAVPATAS" localSheetId="2">#REF!</definedName>
    <definedName name="CLAVPATAS">#REF!</definedName>
    <definedName name="CLAVPEDES" localSheetId="3">#REF!</definedName>
    <definedName name="CLAVPEDES" localSheetId="5">#REF!</definedName>
    <definedName name="CLAVPEDES" localSheetId="2">#REF!</definedName>
    <definedName name="CLAVPEDES">#REF!</definedName>
    <definedName name="CLAVSALON" localSheetId="3">#REF!</definedName>
    <definedName name="CLAVSALON" localSheetId="5">#REF!</definedName>
    <definedName name="CLAVSALON" localSheetId="2">#REF!</definedName>
    <definedName name="CLAVSALON">#REF!</definedName>
    <definedName name="CLLAVEDUCHA" localSheetId="3">#REF!</definedName>
    <definedName name="CLLAVEDUCHA" localSheetId="5">#REF!</definedName>
    <definedName name="CLLAVEDUCHA" localSheetId="2">#REF!</definedName>
    <definedName name="CLLAVEDUCHA">#REF!</definedName>
    <definedName name="CLUCES" localSheetId="3">#REF!</definedName>
    <definedName name="CLUCES" localSheetId="5">#REF!</definedName>
    <definedName name="CLUCES" localSheetId="2">#REF!</definedName>
    <definedName name="CLUCES">#REF!</definedName>
    <definedName name="CMALLA10" localSheetId="3">#REF!</definedName>
    <definedName name="CMALLA10" localSheetId="5">#REF!</definedName>
    <definedName name="CMALLA10" localSheetId="2">#REF!</definedName>
    <definedName name="CMALLA10">#REF!</definedName>
    <definedName name="CMALLA3" localSheetId="3">#REF!</definedName>
    <definedName name="CMALLA3" localSheetId="5">#REF!</definedName>
    <definedName name="CMALLA3" localSheetId="2">#REF!</definedName>
    <definedName name="CMALLA3">#REF!</definedName>
    <definedName name="CMALLA4" localSheetId="3">#REF!</definedName>
    <definedName name="CMALLA4" localSheetId="5">#REF!</definedName>
    <definedName name="CMALLA4" localSheetId="2">#REF!</definedName>
    <definedName name="CMALLA4">#REF!</definedName>
    <definedName name="CMALLA6" localSheetId="3">#REF!</definedName>
    <definedName name="CMALLA6" localSheetId="5">#REF!</definedName>
    <definedName name="CMALLA6" localSheetId="2">#REF!</definedName>
    <definedName name="CMALLA6">#REF!</definedName>
    <definedName name="CMALLA73" localSheetId="3">#REF!</definedName>
    <definedName name="CMALLA73" localSheetId="5">#REF!</definedName>
    <definedName name="CMALLA73" localSheetId="2">#REF!</definedName>
    <definedName name="CMALLA73">#REF!</definedName>
    <definedName name="CMEZCLADORA" localSheetId="3">#REF!</definedName>
    <definedName name="CMEZCLADORA" localSheetId="5">#REF!</definedName>
    <definedName name="CMEZCLADORA" localSheetId="2">#REF!</definedName>
    <definedName name="CMEZCLADORA">#REF!</definedName>
    <definedName name="CO" localSheetId="3">#REF!</definedName>
    <definedName name="CO" localSheetId="5">#REF!</definedName>
    <definedName name="CO" localSheetId="2">#REF!</definedName>
    <definedName name="CO">#REF!</definedName>
    <definedName name="CODIGO" localSheetId="3">#REF!</definedName>
    <definedName name="CODIGO" localSheetId="5">#REF!</definedName>
    <definedName name="CODIGO" localSheetId="2">#REF!</definedName>
    <definedName name="CODIGO">#REF!</definedName>
    <definedName name="CODO_ACERO_16x25a70" localSheetId="3">#REF!</definedName>
    <definedName name="CODO_ACERO_16x25a70" localSheetId="2">#REF!</definedName>
    <definedName name="CODO_ACERO_16x25a70">#REF!</definedName>
    <definedName name="CODO_ACERO_16x25menos" localSheetId="3">#REF!</definedName>
    <definedName name="CODO_ACERO_16x25menos" localSheetId="2">#REF!</definedName>
    <definedName name="CODO_ACERO_16x25menos">#REF!</definedName>
    <definedName name="CODO_ACERO_16x45" localSheetId="3">#REF!</definedName>
    <definedName name="CODO_ACERO_16x45" localSheetId="2">#REF!</definedName>
    <definedName name="CODO_ACERO_16x45">#REF!</definedName>
    <definedName name="CODO_ACERO_16x70mas" localSheetId="3">#REF!</definedName>
    <definedName name="CODO_ACERO_16x70mas" localSheetId="2">#REF!</definedName>
    <definedName name="CODO_ACERO_16x70mas">#REF!</definedName>
    <definedName name="CODO_ACERO_16x90" localSheetId="3">#REF!</definedName>
    <definedName name="CODO_ACERO_16x90" localSheetId="2">#REF!</definedName>
    <definedName name="CODO_ACERO_16x90">#REF!</definedName>
    <definedName name="CODO_ACERO_20x90" localSheetId="3">#REF!</definedName>
    <definedName name="CODO_ACERO_20x90" localSheetId="2">#REF!</definedName>
    <definedName name="CODO_ACERO_20x90">#REF!</definedName>
    <definedName name="CODO_ACERO_3x45" localSheetId="3">#REF!</definedName>
    <definedName name="CODO_ACERO_3x45" localSheetId="2">#REF!</definedName>
    <definedName name="CODO_ACERO_3x45">#REF!</definedName>
    <definedName name="CODO_ACERO_3x90" localSheetId="3">#REF!</definedName>
    <definedName name="CODO_ACERO_3x90" localSheetId="2">#REF!</definedName>
    <definedName name="CODO_ACERO_3x90">#REF!</definedName>
    <definedName name="CODO_ACERO_4X45" localSheetId="3">#REF!</definedName>
    <definedName name="CODO_ACERO_4X45" localSheetId="2">#REF!</definedName>
    <definedName name="CODO_ACERO_4X45">#REF!</definedName>
    <definedName name="CODO_ACERO_4X90" localSheetId="3">#REF!</definedName>
    <definedName name="CODO_ACERO_4X90" localSheetId="2">#REF!</definedName>
    <definedName name="CODO_ACERO_4X90">#REF!</definedName>
    <definedName name="CODO_ACERO_6x25a70" localSheetId="3">#REF!</definedName>
    <definedName name="CODO_ACERO_6x25a70" localSheetId="2">#REF!</definedName>
    <definedName name="CODO_ACERO_6x25a70">#REF!</definedName>
    <definedName name="CODO_ACERO_6x25menos" localSheetId="3">#REF!</definedName>
    <definedName name="CODO_ACERO_6x25menos" localSheetId="2">#REF!</definedName>
    <definedName name="CODO_ACERO_6x25menos">#REF!</definedName>
    <definedName name="CODO_ACERO_6x70mas" localSheetId="3">#REF!</definedName>
    <definedName name="CODO_ACERO_6x70mas" localSheetId="2">#REF!</definedName>
    <definedName name="CODO_ACERO_6x70mas">#REF!</definedName>
    <definedName name="CODO_ACERO_8x25a70" localSheetId="3">#REF!</definedName>
    <definedName name="CODO_ACERO_8x25a70" localSheetId="2">#REF!</definedName>
    <definedName name="CODO_ACERO_8x25a70">#REF!</definedName>
    <definedName name="CODO_ACERO_8x25menos" localSheetId="3">#REF!</definedName>
    <definedName name="CODO_ACERO_8x25menos" localSheetId="2">#REF!</definedName>
    <definedName name="CODO_ACERO_8x25menos">#REF!</definedName>
    <definedName name="CODO_ACERO_8x45" localSheetId="3">#REF!</definedName>
    <definedName name="CODO_ACERO_8x45" localSheetId="2">#REF!</definedName>
    <definedName name="CODO_ACERO_8x45">#REF!</definedName>
    <definedName name="CODO_ACERO_8x70mas" localSheetId="3">#REF!</definedName>
    <definedName name="CODO_ACERO_8x70mas" localSheetId="2">#REF!</definedName>
    <definedName name="CODO_ACERO_8x70mas">#REF!</definedName>
    <definedName name="CODO_ACERO_8x90" localSheetId="3">#REF!</definedName>
    <definedName name="CODO_ACERO_8x90" localSheetId="2">#REF!</definedName>
    <definedName name="CODO_ACERO_8x90">#REF!</definedName>
    <definedName name="CODO_CPVC_12x90" localSheetId="3">#REF!</definedName>
    <definedName name="CODO_CPVC_12x90" localSheetId="2">#REF!</definedName>
    <definedName name="CODO_CPVC_12x90">#REF!</definedName>
    <definedName name="CODO_ELEC_1" localSheetId="3">#REF!</definedName>
    <definedName name="CODO_ELEC_1" localSheetId="2">#REF!</definedName>
    <definedName name="CODO_ELEC_1">#REF!</definedName>
    <definedName name="CODO_ELEC_12" localSheetId="3">#REF!</definedName>
    <definedName name="CODO_ELEC_12" localSheetId="2">#REF!</definedName>
    <definedName name="CODO_ELEC_12">#REF!</definedName>
    <definedName name="CODO_ELEC_1y12" localSheetId="3">#REF!</definedName>
    <definedName name="CODO_ELEC_1y12" localSheetId="2">#REF!</definedName>
    <definedName name="CODO_ELEC_1y12">#REF!</definedName>
    <definedName name="CODO_ELEC_2" localSheetId="3">#REF!</definedName>
    <definedName name="CODO_ELEC_2" localSheetId="2">#REF!</definedName>
    <definedName name="CODO_ELEC_2">#REF!</definedName>
    <definedName name="CODO_ELEC_34" localSheetId="3">#REF!</definedName>
    <definedName name="CODO_ELEC_34" localSheetId="2">#REF!</definedName>
    <definedName name="CODO_ELEC_34">#REF!</definedName>
    <definedName name="CODO_HG_1_12_x90" localSheetId="3">#REF!</definedName>
    <definedName name="CODO_HG_1_12_x90" localSheetId="2">#REF!</definedName>
    <definedName name="CODO_HG_1_12_x90">#REF!</definedName>
    <definedName name="CODO_HG_12x90" localSheetId="3">#REF!</definedName>
    <definedName name="CODO_HG_12x90" localSheetId="2">#REF!</definedName>
    <definedName name="CODO_HG_12x90">#REF!</definedName>
    <definedName name="CODO_HG_1x90" localSheetId="3">#REF!</definedName>
    <definedName name="CODO_HG_1x90" localSheetId="2">#REF!</definedName>
    <definedName name="CODO_HG_1x90">#REF!</definedName>
    <definedName name="CODO_HG_1y12x90" localSheetId="3">#REF!</definedName>
    <definedName name="CODO_HG_1y12x90" localSheetId="2">#REF!</definedName>
    <definedName name="CODO_HG_1y12x90">#REF!</definedName>
    <definedName name="CODO_HG_2x90" localSheetId="3">#REF!</definedName>
    <definedName name="CODO_HG_2x90" localSheetId="2">#REF!</definedName>
    <definedName name="CODO_HG_2x90">#REF!</definedName>
    <definedName name="CODO_HG_34x90" localSheetId="3">#REF!</definedName>
    <definedName name="CODO_HG_34x90" localSheetId="2">#REF!</definedName>
    <definedName name="CODO_HG_34x90">#REF!</definedName>
    <definedName name="CODO_PVC_DRE_2x45" localSheetId="3">#REF!</definedName>
    <definedName name="CODO_PVC_DRE_2x45" localSheetId="2">#REF!</definedName>
    <definedName name="CODO_PVC_DRE_2x45">#REF!</definedName>
    <definedName name="CODO_PVC_DRE_2x90" localSheetId="3">#REF!</definedName>
    <definedName name="CODO_PVC_DRE_2x90" localSheetId="2">#REF!</definedName>
    <definedName name="CODO_PVC_DRE_2x90">#REF!</definedName>
    <definedName name="CODO_PVC_DRE_3x45" localSheetId="3">#REF!</definedName>
    <definedName name="CODO_PVC_DRE_3x45" localSheetId="2">#REF!</definedName>
    <definedName name="CODO_PVC_DRE_3x45">#REF!</definedName>
    <definedName name="CODO_PVC_DRE_3x90" localSheetId="3">#REF!</definedName>
    <definedName name="CODO_PVC_DRE_3x90" localSheetId="2">#REF!</definedName>
    <definedName name="CODO_PVC_DRE_3x90">#REF!</definedName>
    <definedName name="CODO_PVC_DRE_4x45" localSheetId="3">#REF!</definedName>
    <definedName name="CODO_PVC_DRE_4x45" localSheetId="2">#REF!</definedName>
    <definedName name="CODO_PVC_DRE_4x45">#REF!</definedName>
    <definedName name="CODO_PVC_DRE_4x90" localSheetId="3">#REF!</definedName>
    <definedName name="CODO_PVC_DRE_4x90" localSheetId="2">#REF!</definedName>
    <definedName name="CODO_PVC_DRE_4x90">#REF!</definedName>
    <definedName name="CODO_PVC_PRES_12x90" localSheetId="3">#REF!</definedName>
    <definedName name="CODO_PVC_PRES_12x90" localSheetId="2">#REF!</definedName>
    <definedName name="CODO_PVC_PRES_12x90">#REF!</definedName>
    <definedName name="CODO_PVC_PRES_1x90" localSheetId="3">#REF!</definedName>
    <definedName name="CODO_PVC_PRES_1x90" localSheetId="2">#REF!</definedName>
    <definedName name="CODO_PVC_PRES_1x90">#REF!</definedName>
    <definedName name="CODO1" localSheetId="3">#REF!</definedName>
    <definedName name="CODO1" localSheetId="5">#REF!</definedName>
    <definedName name="CODO1" localSheetId="2">#REF!</definedName>
    <definedName name="CODO1">#REF!</definedName>
    <definedName name="CODO112" localSheetId="3">#REF!</definedName>
    <definedName name="CODO112" localSheetId="5">#REF!</definedName>
    <definedName name="CODO112" localSheetId="2">#REF!</definedName>
    <definedName name="CODO112">#REF!</definedName>
    <definedName name="CODO12" localSheetId="3">#REF!</definedName>
    <definedName name="CODO12" localSheetId="5">#REF!</definedName>
    <definedName name="CODO12" localSheetId="2">#REF!</definedName>
    <definedName name="CODO12">#REF!</definedName>
    <definedName name="CODO2E" localSheetId="3">#REF!</definedName>
    <definedName name="CODO2E" localSheetId="5">#REF!</definedName>
    <definedName name="CODO2E" localSheetId="2">#REF!</definedName>
    <definedName name="CODO2E">#REF!</definedName>
    <definedName name="CODO3" localSheetId="3">#REF!</definedName>
    <definedName name="CODO3" localSheetId="5">#REF!</definedName>
    <definedName name="CODO3" localSheetId="2">#REF!</definedName>
    <definedName name="CODO3">#REF!</definedName>
    <definedName name="CODO34" localSheetId="3">#REF!</definedName>
    <definedName name="CODO34" localSheetId="5">#REF!</definedName>
    <definedName name="CODO34" localSheetId="2">#REF!</definedName>
    <definedName name="CODO34">#REF!</definedName>
    <definedName name="CODO3E" localSheetId="3">#REF!</definedName>
    <definedName name="CODO3E" localSheetId="5">#REF!</definedName>
    <definedName name="CODO3E" localSheetId="2">#REF!</definedName>
    <definedName name="CODO3E">#REF!</definedName>
    <definedName name="CODO4" localSheetId="3">#REF!</definedName>
    <definedName name="CODO4" localSheetId="5">#REF!</definedName>
    <definedName name="CODO4" localSheetId="2">#REF!</definedName>
    <definedName name="CODO4">#REF!</definedName>
    <definedName name="CODOCPVC12X90" localSheetId="3">#REF!</definedName>
    <definedName name="CODOCPVC12X90" localSheetId="5">#REF!</definedName>
    <definedName name="CODOCPVC12X90" localSheetId="2">#REF!</definedName>
    <definedName name="CODOCPVC12X90">#REF!</definedName>
    <definedName name="CODOCPVC34X90" localSheetId="3">#REF!</definedName>
    <definedName name="CODOCPVC34X90" localSheetId="5">#REF!</definedName>
    <definedName name="CODOCPVC34X90" localSheetId="2">#REF!</definedName>
    <definedName name="CODOCPVC34X90">#REF!</definedName>
    <definedName name="cododrenaje2x45">[20]INSUMO!$D$172</definedName>
    <definedName name="cododrenaje2x90">[20]INSUMO!$D$173</definedName>
    <definedName name="CODOHG112X90" localSheetId="3">#REF!</definedName>
    <definedName name="CODOHG112X90" localSheetId="5">#REF!</definedName>
    <definedName name="CODOHG112X90" localSheetId="2">#REF!</definedName>
    <definedName name="CODOHG112X90">#REF!</definedName>
    <definedName name="codohg12">[20]INSUMO!$D$180</definedName>
    <definedName name="CODOHG12X90" localSheetId="3">#REF!</definedName>
    <definedName name="CODOHG12X90" localSheetId="5">#REF!</definedName>
    <definedName name="CODOHG12X90" localSheetId="2">#REF!</definedName>
    <definedName name="CODOHG12X90">#REF!</definedName>
    <definedName name="CODOHG1X90" localSheetId="3">#REF!</definedName>
    <definedName name="CODOHG1X90" localSheetId="5">#REF!</definedName>
    <definedName name="CODOHG1X90" localSheetId="2">#REF!</definedName>
    <definedName name="CODOHG1X90">#REF!</definedName>
    <definedName name="CODOHG212X90" localSheetId="3">#REF!</definedName>
    <definedName name="CODOHG212X90" localSheetId="5">#REF!</definedName>
    <definedName name="CODOHG212X90" localSheetId="2">#REF!</definedName>
    <definedName name="CODOHG212X90">#REF!</definedName>
    <definedName name="CODOHG2X90" localSheetId="3">#REF!</definedName>
    <definedName name="CODOHG2X90" localSheetId="5">#REF!</definedName>
    <definedName name="CODOHG2X90" localSheetId="2">#REF!</definedName>
    <definedName name="CODOHG2X90">#REF!</definedName>
    <definedName name="CODOHG34X90" localSheetId="3">#REF!</definedName>
    <definedName name="CODOHG34X90" localSheetId="5">#REF!</definedName>
    <definedName name="CODOHG34X90" localSheetId="2">#REF!</definedName>
    <definedName name="CODOHG34X90">#REF!</definedName>
    <definedName name="CODOHG3X90" localSheetId="3">#REF!</definedName>
    <definedName name="CODOHG3X90" localSheetId="5">#REF!</definedName>
    <definedName name="CODOHG3X90" localSheetId="2">#REF!</definedName>
    <definedName name="CODOHG3X90">#REF!</definedName>
    <definedName name="CODOHG4X90" localSheetId="3">#REF!</definedName>
    <definedName name="CODOHG4X90" localSheetId="5">#REF!</definedName>
    <definedName name="CODOHG4X90" localSheetId="2">#REF!</definedName>
    <definedName name="CODOHG4X90">#REF!</definedName>
    <definedName name="CODONHG112X90" localSheetId="3">#REF!</definedName>
    <definedName name="CODONHG112X90" localSheetId="5">#REF!</definedName>
    <definedName name="CODONHG112X90" localSheetId="2">#REF!</definedName>
    <definedName name="CODONHG112X90">#REF!</definedName>
    <definedName name="CODONHG12X90" localSheetId="3">#REF!</definedName>
    <definedName name="CODONHG12X90" localSheetId="5">#REF!</definedName>
    <definedName name="CODONHG12X90" localSheetId="2">#REF!</definedName>
    <definedName name="CODONHG12X90">#REF!</definedName>
    <definedName name="CODONHG1X90" localSheetId="3">#REF!</definedName>
    <definedName name="CODONHG1X90" localSheetId="5">#REF!</definedName>
    <definedName name="CODONHG1X90" localSheetId="2">#REF!</definedName>
    <definedName name="CODONHG1X90">#REF!</definedName>
    <definedName name="CODONHG212X90" localSheetId="3">#REF!</definedName>
    <definedName name="CODONHG212X90" localSheetId="5">#REF!</definedName>
    <definedName name="CODONHG212X90" localSheetId="2">#REF!</definedName>
    <definedName name="CODONHG212X90">#REF!</definedName>
    <definedName name="CODONHG2X90" localSheetId="3">#REF!</definedName>
    <definedName name="CODONHG2X90" localSheetId="5">#REF!</definedName>
    <definedName name="CODONHG2X90" localSheetId="2">#REF!</definedName>
    <definedName name="CODONHG2X90">#REF!</definedName>
    <definedName name="CODONHG34X90" localSheetId="3">#REF!</definedName>
    <definedName name="CODONHG34X90" localSheetId="5">#REF!</definedName>
    <definedName name="CODONHG34X90" localSheetId="2">#REF!</definedName>
    <definedName name="CODONHG34X90">#REF!</definedName>
    <definedName name="CODONHG3X90" localSheetId="3">#REF!</definedName>
    <definedName name="CODONHG3X90" localSheetId="5">#REF!</definedName>
    <definedName name="CODONHG3X90" localSheetId="2">#REF!</definedName>
    <definedName name="CODONHG3X90">#REF!</definedName>
    <definedName name="CODONHG4X90" localSheetId="3">#REF!</definedName>
    <definedName name="CODONHG4X90" localSheetId="5">#REF!</definedName>
    <definedName name="CODONHG4X90" localSheetId="2">#REF!</definedName>
    <definedName name="CODONHG4X90">#REF!</definedName>
    <definedName name="codopresion12x90">[20]INSUMO!$D$185</definedName>
    <definedName name="codopresion34x90pvc">[20]INSUMO!$D$187</definedName>
    <definedName name="CODOPVCDREN2X45" localSheetId="3">#REF!</definedName>
    <definedName name="CODOPVCDREN2X45" localSheetId="5">#REF!</definedName>
    <definedName name="CODOPVCDREN2X45" localSheetId="2">#REF!</definedName>
    <definedName name="CODOPVCDREN2X45">#REF!</definedName>
    <definedName name="CODOPVCDREN2X90" localSheetId="3">#REF!</definedName>
    <definedName name="CODOPVCDREN2X90" localSheetId="5">#REF!</definedName>
    <definedName name="CODOPVCDREN2X90" localSheetId="2">#REF!</definedName>
    <definedName name="CODOPVCDREN2X90">#REF!</definedName>
    <definedName name="CODOPVCDREN3X45" localSheetId="3">#REF!</definedName>
    <definedName name="CODOPVCDREN3X45" localSheetId="5">#REF!</definedName>
    <definedName name="CODOPVCDREN3X45" localSheetId="2">#REF!</definedName>
    <definedName name="CODOPVCDREN3X45">#REF!</definedName>
    <definedName name="CODOPVCDREN3X90" localSheetId="3">#REF!</definedName>
    <definedName name="CODOPVCDREN3X90" localSheetId="5">#REF!</definedName>
    <definedName name="CODOPVCDREN3X90" localSheetId="2">#REF!</definedName>
    <definedName name="CODOPVCDREN3X90">#REF!</definedName>
    <definedName name="CODOPVCDREN4X45" localSheetId="3">#REF!</definedName>
    <definedName name="CODOPVCDREN4X45" localSheetId="5">#REF!</definedName>
    <definedName name="CODOPVCDREN4X45" localSheetId="2">#REF!</definedName>
    <definedName name="CODOPVCDREN4X45">#REF!</definedName>
    <definedName name="CODOPVCDREN4X90" localSheetId="3">#REF!</definedName>
    <definedName name="CODOPVCDREN4X90" localSheetId="5">#REF!</definedName>
    <definedName name="CODOPVCDREN4X90" localSheetId="2">#REF!</definedName>
    <definedName name="CODOPVCDREN4X90">#REF!</definedName>
    <definedName name="CODOPVCDREN6X45" localSheetId="3">#REF!</definedName>
    <definedName name="CODOPVCDREN6X45" localSheetId="5">#REF!</definedName>
    <definedName name="CODOPVCDREN6X45" localSheetId="2">#REF!</definedName>
    <definedName name="CODOPVCDREN6X45">#REF!</definedName>
    <definedName name="CODOPVCPRES112X90" localSheetId="3">#REF!</definedName>
    <definedName name="CODOPVCPRES112X90" localSheetId="5">#REF!</definedName>
    <definedName name="CODOPVCPRES112X90" localSheetId="2">#REF!</definedName>
    <definedName name="CODOPVCPRES112X90">#REF!</definedName>
    <definedName name="CODOPVCPRES12X90" localSheetId="3">#REF!</definedName>
    <definedName name="CODOPVCPRES12X90" localSheetId="5">#REF!</definedName>
    <definedName name="CODOPVCPRES12X90" localSheetId="2">#REF!</definedName>
    <definedName name="CODOPVCPRES12X90">#REF!</definedName>
    <definedName name="CODOPVCPRES1X90" localSheetId="3">#REF!</definedName>
    <definedName name="CODOPVCPRES1X90" localSheetId="5">#REF!</definedName>
    <definedName name="CODOPVCPRES1X90" localSheetId="2">#REF!</definedName>
    <definedName name="CODOPVCPRES1X90">#REF!</definedName>
    <definedName name="CODOPVCPRES2X90" localSheetId="3">#REF!</definedName>
    <definedName name="CODOPVCPRES2X90" localSheetId="5">#REF!</definedName>
    <definedName name="CODOPVCPRES2X90" localSheetId="2">#REF!</definedName>
    <definedName name="CODOPVCPRES2X90">#REF!</definedName>
    <definedName name="CODOPVCPRES34X90" localSheetId="3">#REF!</definedName>
    <definedName name="CODOPVCPRES34X90" localSheetId="5">#REF!</definedName>
    <definedName name="CODOPVCPRES34X90" localSheetId="2">#REF!</definedName>
    <definedName name="CODOPVCPRES34X90">#REF!</definedName>
    <definedName name="CODOPVCPRES3X90" localSheetId="3">#REF!</definedName>
    <definedName name="CODOPVCPRES3X90" localSheetId="5">#REF!</definedName>
    <definedName name="CODOPVCPRES3X90" localSheetId="2">#REF!</definedName>
    <definedName name="CODOPVCPRES3X90">#REF!</definedName>
    <definedName name="CODOPVCPRES4X90" localSheetId="3">#REF!</definedName>
    <definedName name="CODOPVCPRES4X90" localSheetId="5">#REF!</definedName>
    <definedName name="CODOPVCPRES4X90" localSheetId="2">#REF!</definedName>
    <definedName name="CODOPVCPRES4X90">#REF!</definedName>
    <definedName name="CODOPVCPRES6X90" localSheetId="3">#REF!</definedName>
    <definedName name="CODOPVCPRES6X90" localSheetId="5">#REF!</definedName>
    <definedName name="CODOPVCPRES6X90" localSheetId="2">#REF!</definedName>
    <definedName name="CODOPVCPRES6X90">#REF!</definedName>
    <definedName name="coe.esp.gra" localSheetId="3">#REF!</definedName>
    <definedName name="coe.esp.gra" localSheetId="5">#REF!</definedName>
    <definedName name="coe.esp.gra" localSheetId="2">#REF!</definedName>
    <definedName name="coe.esp.gra">#REF!</definedName>
    <definedName name="coef.2" localSheetId="5">#REF!</definedName>
    <definedName name="coef.adm." localSheetId="3">#REF!</definedName>
    <definedName name="coef.adm." localSheetId="5">#REF!</definedName>
    <definedName name="coef.adm." localSheetId="2">#REF!</definedName>
    <definedName name="coef.adm.">#REF!</definedName>
    <definedName name="coef.gas.adm">'[16]Datos a Project'!$L$15</definedName>
    <definedName name="COLA_EXT_LAVAMANOS_PVC_1_14x8" localSheetId="3">#REF!</definedName>
    <definedName name="COLA_EXT_LAVAMANOS_PVC_1_14x8" localSheetId="2">#REF!</definedName>
    <definedName name="COLA_EXT_LAVAMANOS_PVC_1_14x8">#REF!</definedName>
    <definedName name="COLABORA1" localSheetId="3">#REF!</definedName>
    <definedName name="COLABORA1" localSheetId="2">#REF!</definedName>
    <definedName name="COLABORA1">#REF!</definedName>
    <definedName name="COLABORA2" localSheetId="3">#REF!</definedName>
    <definedName name="COLABORA2" localSheetId="2">#REF!</definedName>
    <definedName name="COLABORA2">#REF!</definedName>
    <definedName name="COLAEXTLAV" localSheetId="3">#REF!</definedName>
    <definedName name="COLAEXTLAV" localSheetId="5">#REF!</definedName>
    <definedName name="COLAEXTLAV" localSheetId="2">#REF!</definedName>
    <definedName name="COLAEXTLAV">#REF!</definedName>
    <definedName name="COLAGUA2SCH40CONTRA" localSheetId="3">#REF!</definedName>
    <definedName name="COLAGUA2SCH40CONTRA" localSheetId="5">#REF!</definedName>
    <definedName name="COLAGUA2SCH40CONTRA" localSheetId="2">#REF!</definedName>
    <definedName name="COLAGUA2SCH40CONTRA">#REF!</definedName>
    <definedName name="COLC1" localSheetId="3">#REF!</definedName>
    <definedName name="COLC1" localSheetId="5">#REF!</definedName>
    <definedName name="COLC1" localSheetId="2">#REF!</definedName>
    <definedName name="COLC1">#REF!</definedName>
    <definedName name="COLC2" localSheetId="3">#REF!</definedName>
    <definedName name="COLC2" localSheetId="5">#REF!</definedName>
    <definedName name="COLC2" localSheetId="2">#REF!</definedName>
    <definedName name="COLC2">#REF!</definedName>
    <definedName name="COLC3CIR" localSheetId="3">#REF!</definedName>
    <definedName name="COLC3CIR" localSheetId="5">#REF!</definedName>
    <definedName name="COLC3CIR" localSheetId="2">#REF!</definedName>
    <definedName name="COLC3CIR">#REF!</definedName>
    <definedName name="COLC4" localSheetId="3">#REF!</definedName>
    <definedName name="COLC4" localSheetId="5">#REF!</definedName>
    <definedName name="COLC4" localSheetId="2">#REF!</definedName>
    <definedName name="COLC4">#REF!</definedName>
    <definedName name="Coloc._bloque_4x_8_x16_pulgs." localSheetId="3">#REF!</definedName>
    <definedName name="Coloc._bloque_4x_8_x16_pulgs." localSheetId="5">#REF!</definedName>
    <definedName name="Coloc._bloque_4x_8_x16_pulgs." localSheetId="2">#REF!</definedName>
    <definedName name="Coloc._bloque_4x_8_x16_pulgs.">#REF!</definedName>
    <definedName name="Coloc.Block.4">'[40]Costos Mano de Obra'!$O$38</definedName>
    <definedName name="Coloc.Block.6">'[29]Costos Mano de Obra'!$O$37</definedName>
    <definedName name="Coloc.Ceramica.Pisos">'[29]Costos Mano de Obra'!$O$46</definedName>
    <definedName name="COLOC_BLOCK4" localSheetId="3">#REF!</definedName>
    <definedName name="COLOC_BLOCK4" localSheetId="2">#REF!</definedName>
    <definedName name="COLOC_BLOCK4">#REF!</definedName>
    <definedName name="COLOC_BLOCK6" localSheetId="3">#REF!</definedName>
    <definedName name="COLOC_BLOCK6" localSheetId="2">#REF!</definedName>
    <definedName name="COLOC_BLOCK6">#REF!</definedName>
    <definedName name="COLOC_BLOCK8" localSheetId="3">#REF!</definedName>
    <definedName name="COLOC_BLOCK8" localSheetId="2">#REF!</definedName>
    <definedName name="COLOC_BLOCK8">#REF!</definedName>
    <definedName name="COLOC_TUB_PEAD_16" localSheetId="3">#REF!</definedName>
    <definedName name="COLOC_TUB_PEAD_16" localSheetId="2">#REF!</definedName>
    <definedName name="COLOC_TUB_PEAD_16">#REF!</definedName>
    <definedName name="COLOC_TUB_PEAD_20" localSheetId="3">#REF!</definedName>
    <definedName name="COLOC_TUB_PEAD_20" localSheetId="2">#REF!</definedName>
    <definedName name="COLOC_TUB_PEAD_20">#REF!</definedName>
    <definedName name="COLOC_TUB_PEAD_8" localSheetId="3">#REF!</definedName>
    <definedName name="COLOC_TUB_PEAD_8" localSheetId="2">#REF!</definedName>
    <definedName name="COLOC_TUB_PEAD_8">#REF!</definedName>
    <definedName name="colocblock6">'[30]Analisis Unit. '!$F$24</definedName>
    <definedName name="colorante" localSheetId="3">#REF!</definedName>
    <definedName name="colorante" localSheetId="5">#REF!</definedName>
    <definedName name="colorante" localSheetId="2">#REF!</definedName>
    <definedName name="colorante">#REF!</definedName>
    <definedName name="CommHdr" localSheetId="3">#REF!</definedName>
    <definedName name="CommHdr" localSheetId="5">#REF!</definedName>
    <definedName name="CommHdr" localSheetId="2">#REF!</definedName>
    <definedName name="CommHdr">#REF!</definedName>
    <definedName name="CommLabel" localSheetId="3">#REF!</definedName>
    <definedName name="CommLabel" localSheetId="5">#REF!</definedName>
    <definedName name="CommLabel" localSheetId="2">#REF!</definedName>
    <definedName name="CommLabel">#REF!</definedName>
    <definedName name="compactadormecanico">[26]INSUMO!$D$556</definedName>
    <definedName name="Comparación" localSheetId="3">#REF!</definedName>
    <definedName name="Comparación" localSheetId="2">#REF!</definedName>
    <definedName name="Comparación">#REF!</definedName>
    <definedName name="COMPENS" localSheetId="3">#REF!</definedName>
    <definedName name="COMPENS" localSheetId="5">#REF!</definedName>
    <definedName name="COMPENS" localSheetId="2">#REF!</definedName>
    <definedName name="COMPENS">#REF!</definedName>
    <definedName name="COMPRESOR" localSheetId="3">#REF!</definedName>
    <definedName name="COMPRESOR" localSheetId="2">#REF!</definedName>
    <definedName name="COMPRESOR">#REF!</definedName>
    <definedName name="Compresores">[19]EQUIPOS!$I$28</definedName>
    <definedName name="COMPUERTA_1x1_VOLANTA" localSheetId="3">#REF!</definedName>
    <definedName name="COMPUERTA_1x1_VOLANTA" localSheetId="2">#REF!</definedName>
    <definedName name="COMPUERTA_1x1_VOLANTA">#REF!</definedName>
    <definedName name="concreto" localSheetId="3">#REF!</definedName>
    <definedName name="concreto" localSheetId="5">#REF!</definedName>
    <definedName name="concreto" localSheetId="2">#REF!</definedName>
    <definedName name="concreto">#REF!</definedName>
    <definedName name="concreto_2">#N/A</definedName>
    <definedName name="CONDULET1" localSheetId="3">#REF!</definedName>
    <definedName name="CONDULET1" localSheetId="5">#REF!</definedName>
    <definedName name="CONDULET1" localSheetId="2">#REF!</definedName>
    <definedName name="CONDULET1">#REF!</definedName>
    <definedName name="CONDULET112" localSheetId="3">#REF!</definedName>
    <definedName name="CONDULET112" localSheetId="5">#REF!</definedName>
    <definedName name="CONDULET112" localSheetId="2">#REF!</definedName>
    <definedName name="CONDULET112">#REF!</definedName>
    <definedName name="CONDULET2" localSheetId="3">#REF!</definedName>
    <definedName name="CONDULET2" localSheetId="5">#REF!</definedName>
    <definedName name="CONDULET2" localSheetId="2">#REF!</definedName>
    <definedName name="CONDULET2">#REF!</definedName>
    <definedName name="CONDULET3" localSheetId="3">#REF!</definedName>
    <definedName name="CONDULET3" localSheetId="5">#REF!</definedName>
    <definedName name="CONDULET3" localSheetId="2">#REF!</definedName>
    <definedName name="CONDULET3">#REF!</definedName>
    <definedName name="CONDULET34" localSheetId="3">#REF!</definedName>
    <definedName name="CONDULET34" localSheetId="5">#REF!</definedName>
    <definedName name="CONDULET34" localSheetId="2">#REF!</definedName>
    <definedName name="CONDULET34">#REF!</definedName>
    <definedName name="CONDULET4" localSheetId="3">#REF!</definedName>
    <definedName name="CONDULET4" localSheetId="5">#REF!</definedName>
    <definedName name="CONDULET4" localSheetId="2">#REF!</definedName>
    <definedName name="CONDULET4">#REF!</definedName>
    <definedName name="CONEXBAJ4SDR41A6CONTRA" localSheetId="3">#REF!</definedName>
    <definedName name="CONEXBAJ4SDR41A6CONTRA" localSheetId="5">#REF!</definedName>
    <definedName name="CONEXBAJ4SDR41A6CONTRA" localSheetId="2">#REF!</definedName>
    <definedName name="CONEXBAJ4SDR41A6CONTRA">#REF!</definedName>
    <definedName name="CONEXCLOACA" localSheetId="3">#REF!</definedName>
    <definedName name="CONEXCLOACA" localSheetId="5">#REF!</definedName>
    <definedName name="CONEXCLOACA" localSheetId="2">#REF!</definedName>
    <definedName name="CONEXCLOACA">#REF!</definedName>
    <definedName name="CONFPUERTABISCLA" localSheetId="3">#REF!</definedName>
    <definedName name="CONFPUERTABISCLA" localSheetId="5">#REF!</definedName>
    <definedName name="CONFPUERTABISCLA" localSheetId="2">#REF!</definedName>
    <definedName name="CONFPUERTABISCLA">#REF!</definedName>
    <definedName name="CONFPUERTACLA" localSheetId="3">#REF!</definedName>
    <definedName name="CONFPUERTACLA" localSheetId="5">#REF!</definedName>
    <definedName name="CONFPUERTACLA" localSheetId="2">#REF!</definedName>
    <definedName name="CONFPUERTACLA">#REF!</definedName>
    <definedName name="CONFPUERTAFORROZINC" localSheetId="3">#REF!</definedName>
    <definedName name="CONFPUERTAFORROZINC" localSheetId="5">#REF!</definedName>
    <definedName name="CONFPUERTAFORROZINC" localSheetId="2">#REF!</definedName>
    <definedName name="CONFPUERTAFORROZINC">#REF!</definedName>
    <definedName name="CONFPUERTAPLUM" localSheetId="3">#REF!</definedName>
    <definedName name="CONFPUERTAPLUM" localSheetId="5">#REF!</definedName>
    <definedName name="CONFPUERTAPLUM" localSheetId="2">#REF!</definedName>
    <definedName name="CONFPUERTAPLUM">#REF!</definedName>
    <definedName name="CONTEN" localSheetId="3">#REF!</definedName>
    <definedName name="CONTEN" localSheetId="5">#REF!</definedName>
    <definedName name="CONTEN" localSheetId="2">#REF!</definedName>
    <definedName name="CONTEN" localSheetId="0">'[36]ANALISIS PARTIDAS CARRET.'!$H$831</definedName>
    <definedName name="CONTEN">#REF!</definedName>
    <definedName name="CONTENTELFORDM" localSheetId="3">#REF!</definedName>
    <definedName name="CONTENTELFORDM" localSheetId="5">#REF!</definedName>
    <definedName name="CONTENTELFORDM" localSheetId="2">#REF!</definedName>
    <definedName name="CONTENTELFORDM">#REF!</definedName>
    <definedName name="CONTENTELFORDM3" localSheetId="3">#REF!</definedName>
    <definedName name="CONTENTELFORDM3" localSheetId="5">#REF!</definedName>
    <definedName name="CONTENTELFORDM3" localSheetId="2">#REF!</definedName>
    <definedName name="CONTENTELFORDM3">#REF!</definedName>
    <definedName name="CONTRA1" localSheetId="3">#REF!</definedName>
    <definedName name="CONTRA1" localSheetId="2">#REF!</definedName>
    <definedName name="CONTRA1">#REF!</definedName>
    <definedName name="CONTRA2" localSheetId="3">#REF!</definedName>
    <definedName name="CONTRA2" localSheetId="2">#REF!</definedName>
    <definedName name="CONTRA2">#REF!</definedName>
    <definedName name="control" localSheetId="3">#REF!</definedName>
    <definedName name="control" localSheetId="5">#REF!</definedName>
    <definedName name="control" localSheetId="2">#REF!</definedName>
    <definedName name="control">#REF!</definedName>
    <definedName name="control_2">"$#REF!.$#REF!$#REF!:#REF!#REF!"</definedName>
    <definedName name="control_3">"$#REF!.$#REF!$#REF!:#REF!#REF!"</definedName>
    <definedName name="controlbox">[26]INSUMO!$D$200</definedName>
    <definedName name="Conv." localSheetId="3">#REF!</definedName>
    <definedName name="Conv." localSheetId="2">#REF!</definedName>
    <definedName name="Conv.">#REF!</definedName>
    <definedName name="Conversion" localSheetId="3">#REF!</definedName>
    <definedName name="Conversion" localSheetId="2">#REF!</definedName>
    <definedName name="Conversion">#REF!</definedName>
    <definedName name="COPIAR_TODO" localSheetId="3">#REF!</definedName>
    <definedName name="COPIAR_TODO" localSheetId="2">#REF!</definedName>
    <definedName name="COPIAR_TODO">#REF!</definedName>
    <definedName name="copling34pvc">[20]INSUMO!$D$202</definedName>
    <definedName name="CORINAL12FALDA" localSheetId="3">#REF!</definedName>
    <definedName name="CORINAL12FALDA" localSheetId="5">#REF!</definedName>
    <definedName name="CORINAL12FALDA" localSheetId="2">#REF!</definedName>
    <definedName name="CORINAL12FALDA">#REF!</definedName>
    <definedName name="CORINALCEM" localSheetId="3">#REF!</definedName>
    <definedName name="CORINALCEM" localSheetId="5">#REF!</definedName>
    <definedName name="CORINALCEM" localSheetId="2">#REF!</definedName>
    <definedName name="CORINALCEM">#REF!</definedName>
    <definedName name="CORINALFALDA" localSheetId="3">#REF!</definedName>
    <definedName name="CORINALFALDA" localSheetId="5">#REF!</definedName>
    <definedName name="CORINALFALDA" localSheetId="2">#REF!</definedName>
    <definedName name="CORINALFALDA">#REF!</definedName>
    <definedName name="CORINALPEQ" localSheetId="3">#REF!</definedName>
    <definedName name="CORINALPEQ" localSheetId="5">#REF!</definedName>
    <definedName name="CORINALPEQ" localSheetId="2">#REF!</definedName>
    <definedName name="CORINALPEQ">#REF!</definedName>
    <definedName name="correa8">[13]analisis!$G$773</definedName>
    <definedName name="Corte_y_Bote_Material____C_E" localSheetId="3">#REF!</definedName>
    <definedName name="Corte_y_Bote_Material____C_E" localSheetId="5">#REF!</definedName>
    <definedName name="Corte_y_Bote_Material____C_E" localSheetId="2">#REF!</definedName>
    <definedName name="Corte_y_Bote_Material____C_E">#REF!</definedName>
    <definedName name="corteamarrebastones">'[26]MANO DE OBRA'!$D$201</definedName>
    <definedName name="cortechazo">'[26]MANO DE OBRA'!$D$95</definedName>
    <definedName name="cortechazogranito">'[41]MANO DE OBRA'!$D$96</definedName>
    <definedName name="CORTEEQUIPO" localSheetId="3">#REF!</definedName>
    <definedName name="CORTEEQUIPO" localSheetId="5">#REF!</definedName>
    <definedName name="CORTEEQUIPO" localSheetId="2">#REF!</definedName>
    <definedName name="CORTEEQUIPO">#REF!</definedName>
    <definedName name="COSTO" localSheetId="3">#REF!</definedName>
    <definedName name="COSTO" localSheetId="2">#REF!</definedName>
    <definedName name="COSTO">#REF!</definedName>
    <definedName name="costo.alquiler.casa">'[16]Analisis Unitarios'!$F$56</definedName>
    <definedName name="costo.andamio.panete">'[16]Analisis Unitarios'!$F$35</definedName>
    <definedName name="costo.bajada.block">'[16]Analisis Unitarios'!$F$37</definedName>
    <definedName name="costo.bajada.ladrillo" localSheetId="5">'[16]Analisis Unitarios'!$F$38</definedName>
    <definedName name="costo.bajada.ladrillo">'[16]Analisis Unitarios'!$F$38</definedName>
    <definedName name="costo.bajada.mat.m3" localSheetId="5">'[16]Analisis Unitarios'!$F$39</definedName>
    <definedName name="costo.bajada.mat.m3">'[16]Analisis Unitarios'!$F$39</definedName>
    <definedName name="costo.block8">'[16]Analisis Unitarios'!$F$74</definedName>
    <definedName name="costo.camion.cisterna" localSheetId="5">'[16]Analisis Unitarios'!$E$331</definedName>
    <definedName name="costo.camion.cisterna">'[16]Analisis Unitarios'!$E$331</definedName>
    <definedName name="costo.carguio.exc">'[43]Analisis Unitarios'!$E$173</definedName>
    <definedName name="costo.carguio.mat">'[16]Analisis Unitarios'!$E$526</definedName>
    <definedName name="costo.codo.pvc.media.presion" localSheetId="3">#REF!</definedName>
    <definedName name="costo.codo.pvc.media.presion" localSheetId="5">'[16]Analisis Unitarios'!$F$83</definedName>
    <definedName name="costo.codo.pvc.media.presion" localSheetId="2">#REF!</definedName>
    <definedName name="costo.codo.pvc.media.presion">#REF!</definedName>
    <definedName name="costo.coloc.afalto.2.5.pulg">'[16]Analisis Unitarios'!$F$61</definedName>
    <definedName name="costo.coloc.guardera">'[16]Analisis Unitarios'!$F$36</definedName>
    <definedName name="costo.demoli.baden">'[16]Analisis Unitarios'!$E$1687</definedName>
    <definedName name="costo.demoli.registro.1.5">'[16]Analisis Unitarios'!$E$1673</definedName>
    <definedName name="costo.enc.des.losas.35">'[16]Analisis Unitarios'!$F$43</definedName>
    <definedName name="costo.enc.des.muro.20">'[16]Analisis Unitarios'!$F$42</definedName>
    <definedName name="costo.fd.cemento">'[16]Analisis Unitarios'!$F$122</definedName>
    <definedName name="costo.gl.ac30">'[16]Analisis Unitarios'!$F$129</definedName>
    <definedName name="costo.gl.aceite.formaleta">'[16]Analisis Unitarios'!$F$70</definedName>
    <definedName name="costo.gl.agua" localSheetId="5">'[16]Analisis Unitarios'!$F$120</definedName>
    <definedName name="costo.gl.agua">'[16]Analisis Unitarios'!$F$120</definedName>
    <definedName name="costo.gl.gasoil">'[16]Analisis Unitarios'!$F$97</definedName>
    <definedName name="costo.gl.gasolina.reg">'[16]Analisis Unitarios'!$F$99</definedName>
    <definedName name="costo.gl.kerone">'[16]Analisis Unitarios'!$F$130</definedName>
    <definedName name="costo.gl.tangi" localSheetId="3">#REF!</definedName>
    <definedName name="costo.gl.tangi" localSheetId="5">'[16]Analisis Unitarios'!$F$81</definedName>
    <definedName name="costo.gl.tangi" localSheetId="2">#REF!</definedName>
    <definedName name="costo.gl.tangi">#REF!</definedName>
    <definedName name="costo.grader.cat.140h" localSheetId="5">'[16]Analisis Unitarios'!$E$305</definedName>
    <definedName name="costo.grader.cat.140h">'[16]Analisis Unitarios'!$E$305</definedName>
    <definedName name="costo.horm.ind.140">'[16]Analisis Unitarios'!$F$103</definedName>
    <definedName name="costo.horm.ind.180">'[16]Analisis Unitarios'!$F$105</definedName>
    <definedName name="costo.horm.ind.210">'[16]Analisis Unitarios'!$F$106</definedName>
    <definedName name="costo.horm.ind.240">'[16]Analisis Unitarios'!$F$107</definedName>
    <definedName name="costo.ladrillo" localSheetId="5">'[16]Analisis Unitarios'!$F$77</definedName>
    <definedName name="costo.ladrillo">'[16]Analisis Unitarios'!$F$77</definedName>
    <definedName name="costo.lb.ala.12">'[16]Analisis Unitarios'!$F$80</definedName>
    <definedName name="costo.lb.ala.18">'[16]Analisis Unitarios'!$F$79</definedName>
    <definedName name="costo.lb.clavo.corriente">'[16]Analisis Unitarios'!$F$73</definedName>
    <definedName name="costo.letrero.preventivo">'[16]Analisis Unitarios'!$F$113</definedName>
    <definedName name="costo.m2.distrib">'[16]Analisis Unitarios'!$E$1701</definedName>
    <definedName name="costo.m2.distrib.agreg">'[16]Analisis Unitarios'!$E$1712</definedName>
    <definedName name="costo.m3.arena">'[16]Analisis Unitarios'!$F$124</definedName>
    <definedName name="costo.m3.arena.panete">'[16]Analisis Unitarios'!$F$119</definedName>
    <definedName name="costo.m3.arena.rell">'[16]Analisis Unitarios'!$F$125</definedName>
    <definedName name="costo.m3.base">'[16]Analisis Unitarios'!$F$126</definedName>
    <definedName name="costo.m3.bomba.arrastre">'[16]Analisis Unitarios'!$F$109</definedName>
    <definedName name="costo.m3.grava">'[16]Analisis Unitarios'!$F$128</definedName>
    <definedName name="costo.m3.gravoarena" localSheetId="5">'[16]Analisis Unitarios'!$F$123</definedName>
    <definedName name="costo.m3.gravoarena">'[16]Analisis Unitarios'!$F$123</definedName>
    <definedName name="costo.m3.horm.trompo">'[16]Analisis Unitarios'!$E$700</definedName>
    <definedName name="costo.m3.sub.base">'[16]Analisis Unitarios'!$F$127</definedName>
    <definedName name="costo.mat.relleno">'[16]Analisis Unitarios'!$F$121</definedName>
    <definedName name="costo.mezcla.1.3" localSheetId="5">'[16]Analisis Unitarios'!$E$673</definedName>
    <definedName name="costo.mezcla.1.3">'[16]Analisis Unitarios'!$E$673</definedName>
    <definedName name="costo.mezcla.1.3.5">'[16]Analisis Unitarios'!$E$683</definedName>
    <definedName name="costo.ml.hilo.nylon">'[16]Analisis Unitarios'!$F$72</definedName>
    <definedName name="costo.mo.acera">'[16]Analisis Unitarios'!$F$41</definedName>
    <definedName name="costo.mo.block.8">'[16]Analisis Unitarios'!$F$30</definedName>
    <definedName name="costo.mo.conten">'[16]Analisis Unitarios'!$F$40</definedName>
    <definedName name="costo.mo.ladrillo" localSheetId="5">'[16]Analisis Unitarios'!$F$33</definedName>
    <definedName name="costo.mo.ladrillo">'[16]Analisis Unitarios'!$F$33</definedName>
    <definedName name="costo.mo.m2.panete">'[16]Analisis Unitarios'!$F$34</definedName>
    <definedName name="costo.mo.qq.acero" localSheetId="5">'[16]Analisis Unitarios'!$F$44</definedName>
    <definedName name="costo.mo.qq.acero">'[16]Analisis Unitarios'!$F$44</definedName>
    <definedName name="costo.mortero.panete">'[16]Analisis Unitarios'!$E$691</definedName>
    <definedName name="costo.p2.pinobruto">'[16]Analisis Unitarios'!$F$71</definedName>
    <definedName name="costo.pala.966">'[43]Analisis Unitarios'!$E$151</definedName>
    <definedName name="costo.pala.cat.966d">'[16]Analisis Unitarios'!$E$313</definedName>
    <definedName name="costo.panete" localSheetId="5">'[16]Analisis Unitarios'!$E$711</definedName>
    <definedName name="costo.panete">'[16]Analisis Unitarios'!$E$711</definedName>
    <definedName name="costo.pl.madera.4.2">'[16]Analisis Unitarios'!$F$69</definedName>
    <definedName name="costo.plancha.madera.4.8">'[16]Analisis Unitarios'!$F$68</definedName>
    <definedName name="costo.qq.acero" localSheetId="5">'[16]Analisis Unitarios'!$F$78</definedName>
    <definedName name="costo.qq.acero">'[16]Analisis Unitarios'!$F$78</definedName>
    <definedName name="costo.retro.cat.225" localSheetId="5">'[16]Analisis Unitarios'!$E$289</definedName>
    <definedName name="costo.retro.cat.225">'[16]Analisis Unitarios'!$E$289</definedName>
    <definedName name="costo.retro.cat.416" localSheetId="5">'[16]Analisis Unitarios'!$E$297</definedName>
    <definedName name="costo.retro.cat.416">'[16]Analisis Unitarios'!$E$297</definedName>
    <definedName name="costo.rodillo.dinapac.ca25" localSheetId="5">'[16]Analisis Unitarios'!$E$321</definedName>
    <definedName name="costo.rodillo.dinapac.ca25">'[16]Analisis Unitarios'!$E$321</definedName>
    <definedName name="costo.sumin.asfalto">'[16]Analisis Unitarios'!$F$60</definedName>
    <definedName name="costo.tapa.registro" localSheetId="5">'[16]Analisis Unitarios'!$F$67</definedName>
    <definedName name="costo.tapa.registro">'[16]Analisis Unitarios'!$F$67</definedName>
    <definedName name="costo.transp.gl.ac30">'[16]Analisis Unitarios'!$F$131</definedName>
    <definedName name="costo.traslado.corto.patana">'[16]Analisis Unitarios'!$F$96</definedName>
    <definedName name="costo.traslado.largo.patana">'[16]Analisis Unitarios'!$F$95</definedName>
    <definedName name="costo.tub.18">'[16]Analisis Unitarios'!$F$93</definedName>
    <definedName name="costo.tub.21">'[16]Analisis Unitarios'!$F$92</definedName>
    <definedName name="costo.tub.24">'[16]Analisis Unitarios'!$F$91</definedName>
    <definedName name="costo.tub.36">'[16]Analisis Unitarios'!$F$89</definedName>
    <definedName name="costo.tub.42">'[16]Analisis Unitarios'!$F$88</definedName>
    <definedName name="costo.tub.48">'[16]Analisis Unitarios'!$F$87</definedName>
    <definedName name="costo.tub.60">'[16]Analisis Unitarios'!$F$86</definedName>
    <definedName name="costo.tub.72">'[16]Analisis Unitarios'!$F$85</definedName>
    <definedName name="costo.tub.8">'[16]Analisis Unitarios'!$F$94</definedName>
    <definedName name="costo.tubo.pvc.media.presion" localSheetId="3">#REF!</definedName>
    <definedName name="costo.tubo.pvc.media.presion" localSheetId="5">'[16]Analisis Unitarios'!$F$82</definedName>
    <definedName name="costo.tubo.pvc.media.presion" localSheetId="2">#REF!</definedName>
    <definedName name="costo.tubo.pvc.media.presion">#REF!</definedName>
    <definedName name="costocapataz">'[30]Analisis Unit. '!$G$3</definedName>
    <definedName name="costoobrero">'[30]Analisis Unit. '!$G$5</definedName>
    <definedName name="costoobrerosen" localSheetId="3">#REF!</definedName>
    <definedName name="costoobrerosen" localSheetId="2">#REF!</definedName>
    <definedName name="costoobrerosen">#REF!</definedName>
    <definedName name="costotecesp">'[30]Analisis Unit. '!$G$4</definedName>
    <definedName name="COT_302" localSheetId="3">#REF!</definedName>
    <definedName name="COT_302" localSheetId="5">#REF!</definedName>
    <definedName name="COT_302" localSheetId="2">#REF!</definedName>
    <definedName name="COT_302">#REF!</definedName>
    <definedName name="COT_360" localSheetId="3">#REF!</definedName>
    <definedName name="COT_360" localSheetId="5">#REF!</definedName>
    <definedName name="COT_360" localSheetId="2">#REF!</definedName>
    <definedName name="COT_360">#REF!</definedName>
    <definedName name="COT_361" localSheetId="3">#REF!</definedName>
    <definedName name="COT_361" localSheetId="5">#REF!</definedName>
    <definedName name="COT_361" localSheetId="2">#REF!</definedName>
    <definedName name="COT_361">#REF!</definedName>
    <definedName name="COT_364" localSheetId="3">#REF!</definedName>
    <definedName name="COT_364" localSheetId="5">#REF!</definedName>
    <definedName name="COT_364" localSheetId="2">#REF!</definedName>
    <definedName name="COT_364">#REF!</definedName>
    <definedName name="COTIZADO_EN" localSheetId="3">#REF!</definedName>
    <definedName name="COTIZADO_EN" localSheetId="5">#REF!</definedName>
    <definedName name="COTIZADO_EN" localSheetId="2">#REF!</definedName>
    <definedName name="COTIZADO_EN">#REF!</definedName>
    <definedName name="CPANEL" localSheetId="3">#REF!</definedName>
    <definedName name="CPANEL" localSheetId="5">#REF!</definedName>
    <definedName name="CPANEL" localSheetId="2">#REF!</definedName>
    <definedName name="CPANEL">#REF!</definedName>
    <definedName name="cprestamo">[38]EQUIPOS!$D$27</definedName>
    <definedName name="CPVC" localSheetId="3">#REF!</definedName>
    <definedName name="CPVC" localSheetId="5">#REF!</definedName>
    <definedName name="CPVC" localSheetId="2">#REF!</definedName>
    <definedName name="CPVC">#REF!</definedName>
    <definedName name="CPVCTANGIT125" localSheetId="3">#REF!</definedName>
    <definedName name="CPVCTANGIT125" localSheetId="5">#REF!</definedName>
    <definedName name="CPVCTANGIT125" localSheetId="2">#REF!</definedName>
    <definedName name="CPVCTANGIT125">#REF!</definedName>
    <definedName name="CPVCTANGIT230" localSheetId="3">#REF!</definedName>
    <definedName name="CPVCTANGIT230" localSheetId="5">#REF!</definedName>
    <definedName name="CPVCTANGIT230" localSheetId="2">#REF!</definedName>
    <definedName name="CPVCTANGIT230">#REF!</definedName>
    <definedName name="CPVCTANGIT460" localSheetId="3">#REF!</definedName>
    <definedName name="CPVCTANGIT460" localSheetId="5">#REF!</definedName>
    <definedName name="CPVCTANGIT460" localSheetId="2">#REF!</definedName>
    <definedName name="CPVCTANGIT460">#REF!</definedName>
    <definedName name="CPVCTANGIT920" localSheetId="3">#REF!</definedName>
    <definedName name="CPVCTANGIT920" localSheetId="5">#REF!</definedName>
    <definedName name="CPVCTANGIT920" localSheetId="2">#REF!</definedName>
    <definedName name="CPVCTANGIT920">#REF!</definedName>
    <definedName name="CRISTMIN" localSheetId="3">#REF!</definedName>
    <definedName name="CRISTMIN" localSheetId="5">#REF!</definedName>
    <definedName name="CRISTMIN" localSheetId="2">#REF!</definedName>
    <definedName name="CRISTMIN">#REF!</definedName>
    <definedName name="CRONOGRAMA" localSheetId="3">#REF!</definedName>
    <definedName name="CRONOGRAMA" localSheetId="2">#REF!</definedName>
    <definedName name="CRONOGRAMA">#REF!</definedName>
    <definedName name="CRUZ_HG_1_12" localSheetId="3">#REF!</definedName>
    <definedName name="CRUZ_HG_1_12" localSheetId="2">#REF!</definedName>
    <definedName name="CRUZ_HG_1_12">#REF!</definedName>
    <definedName name="CSALIDA1" localSheetId="3">#REF!</definedName>
    <definedName name="CSALIDA1" localSheetId="5">#REF!</definedName>
    <definedName name="CSALIDA1" localSheetId="2">#REF!</definedName>
    <definedName name="CSALIDA1">#REF!</definedName>
    <definedName name="CSALIDA112" localSheetId="3">#REF!</definedName>
    <definedName name="CSALIDA112" localSheetId="5">#REF!</definedName>
    <definedName name="CSALIDA112" localSheetId="2">#REF!</definedName>
    <definedName name="CSALIDA112">#REF!</definedName>
    <definedName name="CSALIDA114" localSheetId="3">#REF!</definedName>
    <definedName name="CSALIDA114" localSheetId="5">#REF!</definedName>
    <definedName name="CSALIDA114" localSheetId="2">#REF!</definedName>
    <definedName name="CSALIDA114">#REF!</definedName>
    <definedName name="CSALIDA12Y34" localSheetId="3">#REF!</definedName>
    <definedName name="CSALIDA12Y34" localSheetId="5">#REF!</definedName>
    <definedName name="CSALIDA12Y34" localSheetId="2">#REF!</definedName>
    <definedName name="CSALIDA12Y34">#REF!</definedName>
    <definedName name="CSALIDA2" localSheetId="3">#REF!</definedName>
    <definedName name="CSALIDA2" localSheetId="5">#REF!</definedName>
    <definedName name="CSALIDA2" localSheetId="2">#REF!</definedName>
    <definedName name="CSALIDA2">#REF!</definedName>
    <definedName name="CTC" localSheetId="3">#REF!</definedName>
    <definedName name="CTC" localSheetId="5">#REF!</definedName>
    <definedName name="CTC" localSheetId="2">#REF!</definedName>
    <definedName name="CTC">#REF!</definedName>
    <definedName name="CTEJA" localSheetId="3">#REF!</definedName>
    <definedName name="CTEJA" localSheetId="5">#REF!</definedName>
    <definedName name="CTEJA" localSheetId="2">#REF!</definedName>
    <definedName name="CTEJA">#REF!</definedName>
    <definedName name="CTG1CAM" localSheetId="3">#REF!</definedName>
    <definedName name="CTG1CAM" localSheetId="5">#REF!</definedName>
    <definedName name="CTG1CAM" localSheetId="2">#REF!</definedName>
    <definedName name="CTG1CAM">#REF!</definedName>
    <definedName name="CTG2CAM" localSheetId="3">#REF!</definedName>
    <definedName name="CTG2CAM" localSheetId="5">#REF!</definedName>
    <definedName name="CTG2CAM" localSheetId="2">#REF!</definedName>
    <definedName name="CTG2CAM">#REF!</definedName>
    <definedName name="CTIMBRECOR" localSheetId="3">#REF!</definedName>
    <definedName name="CTIMBRECOR" localSheetId="5">#REF!</definedName>
    <definedName name="CTIMBRECOR" localSheetId="2">#REF!</definedName>
    <definedName name="CTIMBRECOR">#REF!</definedName>
    <definedName name="CTUBHG12Y34" localSheetId="3">#REF!</definedName>
    <definedName name="CTUBHG12Y34" localSheetId="5">#REF!</definedName>
    <definedName name="CTUBHG12Y34" localSheetId="2">#REF!</definedName>
    <definedName name="CTUBHG12Y34">#REF!</definedName>
    <definedName name="Cuadro_Resumen" localSheetId="3">#REF!</definedName>
    <definedName name="Cuadro_Resumen" localSheetId="5">#REF!</definedName>
    <definedName name="Cuadro_Resumen" localSheetId="2">#REF!</definedName>
    <definedName name="Cuadro_Resumen">#REF!</definedName>
    <definedName name="CUBETA_5Gls" localSheetId="3">#REF!</definedName>
    <definedName name="CUBETA_5Gls" localSheetId="2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3">#REF!</definedName>
    <definedName name="CUBO_GOMA" localSheetId="2">#REF!</definedName>
    <definedName name="CUBO_GOMA">#REF!</definedName>
    <definedName name="Cubo_para_vaciado_de_Hormigón" localSheetId="3">#REF!</definedName>
    <definedName name="Cubo_para_vaciado_de_Hormigón" localSheetId="5">#REF!</definedName>
    <definedName name="Cubo_para_vaciado_de_Hormigón" localSheetId="2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 localSheetId="3">#REF!</definedName>
    <definedName name="CUBREFALTA_INODORO_CROMO_38" localSheetId="2">#REF!</definedName>
    <definedName name="CUBREFALTA_INODORO_CROMO_38">#REF!</definedName>
    <definedName name="CUBREFALTA38" localSheetId="3">#REF!</definedName>
    <definedName name="CUBREFALTA38" localSheetId="5">#REF!</definedName>
    <definedName name="CUBREFALTA38" localSheetId="2">#REF!</definedName>
    <definedName name="CUBREFALTA38">#REF!</definedName>
    <definedName name="cubrefaltas">[20]INSUMO!$D$203</definedName>
    <definedName name="cunetasi" localSheetId="3">#REF!</definedName>
    <definedName name="cunetasi" localSheetId="5">#REF!</definedName>
    <definedName name="cunetasi" localSheetId="2">#REF!</definedName>
    <definedName name="cunetasi">#REF!</definedName>
    <definedName name="cunetasii" localSheetId="3">#REF!</definedName>
    <definedName name="cunetasii" localSheetId="5">#REF!</definedName>
    <definedName name="cunetasii" localSheetId="2">#REF!</definedName>
    <definedName name="cunetasii">#REF!</definedName>
    <definedName name="cunetasiii" localSheetId="3">#REF!</definedName>
    <definedName name="cunetasiii" localSheetId="5">#REF!</definedName>
    <definedName name="cunetasiii" localSheetId="2">#REF!</definedName>
    <definedName name="cunetasiii">#REF!</definedName>
    <definedName name="cunetasiiii" localSheetId="3">#REF!</definedName>
    <definedName name="cunetasiiii" localSheetId="5">#REF!</definedName>
    <definedName name="cunetasiiii" localSheetId="2">#REF!</definedName>
    <definedName name="cunetasiiii">#REF!</definedName>
    <definedName name="Curado_y_Aditivo" localSheetId="3">#REF!</definedName>
    <definedName name="Curado_y_Aditivo" localSheetId="5">#REF!</definedName>
    <definedName name="Curado_y_Aditivo" localSheetId="2">#REF!</definedName>
    <definedName name="Curado_y_Aditivo">#REF!</definedName>
    <definedName name="Curado_y_Aditivo_2">#N/A</definedName>
    <definedName name="Curado_y_Aditivo_3">#N/A</definedName>
    <definedName name="CURVA_ELEC_PVC_12" localSheetId="3">#REF!</definedName>
    <definedName name="CURVA_ELEC_PVC_12" localSheetId="2">#REF!</definedName>
    <definedName name="CURVA_ELEC_PVC_12">#REF!</definedName>
    <definedName name="CURVA_ELEC_PVC_34" localSheetId="3">#REF!</definedName>
    <definedName name="CURVA_ELEC_PVC_34" localSheetId="2">#REF!</definedName>
    <definedName name="CURVA_ELEC_PVC_34">#REF!</definedName>
    <definedName name="CUT_OUT_100AMP" localSheetId="3">#REF!</definedName>
    <definedName name="CUT_OUT_100AMP" localSheetId="2">#REF!</definedName>
    <definedName name="CUT_OUT_100AMP">#REF!</definedName>
    <definedName name="CUT_OUT_200AMP" localSheetId="3">#REF!</definedName>
    <definedName name="CUT_OUT_200AMP" localSheetId="2">#REF!</definedName>
    <definedName name="CUT_OUT_200AMP">#REF!</definedName>
    <definedName name="CVERTEDERO" localSheetId="3">#REF!</definedName>
    <definedName name="CVERTEDERO" localSheetId="5">#REF!</definedName>
    <definedName name="CVERTEDERO" localSheetId="2">#REF!</definedName>
    <definedName name="CVERTEDERO">#REF!</definedName>
    <definedName name="cvi" localSheetId="3">#REF!</definedName>
    <definedName name="cvi" localSheetId="5">#REF!</definedName>
    <definedName name="cvi" localSheetId="2">#REF!</definedName>
    <definedName name="cvi">#REF!</definedName>
    <definedName name="cvii" localSheetId="3">#REF!</definedName>
    <definedName name="cvii" localSheetId="5">#REF!</definedName>
    <definedName name="cvii" localSheetId="2">#REF!</definedName>
    <definedName name="cvii">#REF!</definedName>
    <definedName name="cviii" localSheetId="3">#REF!</definedName>
    <definedName name="cviii" localSheetId="5">#REF!</definedName>
    <definedName name="cviii" localSheetId="2">#REF!</definedName>
    <definedName name="cviii">#REF!</definedName>
    <definedName name="cviiii" localSheetId="3">#REF!</definedName>
    <definedName name="cviiii" localSheetId="5">#REF!</definedName>
    <definedName name="cviiii" localSheetId="2">#REF!</definedName>
    <definedName name="cviiii">#REF!</definedName>
    <definedName name="CZINC" localSheetId="3">#REF!</definedName>
    <definedName name="CZINC" localSheetId="5">#REF!</definedName>
    <definedName name="CZINC" localSheetId="2">#REF!</definedName>
    <definedName name="CZINC">#REF!</definedName>
    <definedName name="CZOCCOR" localSheetId="3">#REF!</definedName>
    <definedName name="CZOCCOR" localSheetId="5">#REF!</definedName>
    <definedName name="CZOCCOR" localSheetId="2">#REF!</definedName>
    <definedName name="CZOCCOR">#REF!</definedName>
    <definedName name="CZOCCORESC" localSheetId="3">#REF!</definedName>
    <definedName name="CZOCCORESC" localSheetId="5">#REF!</definedName>
    <definedName name="CZOCCORESC" localSheetId="2">#REF!</definedName>
    <definedName name="CZOCCORESC">#REF!</definedName>
    <definedName name="CZOCGRAESC" localSheetId="3">#REF!</definedName>
    <definedName name="CZOCGRAESC" localSheetId="5">#REF!</definedName>
    <definedName name="CZOCGRAESC" localSheetId="2">#REF!</definedName>
    <definedName name="CZOCGRAESC">#REF!</definedName>
    <definedName name="CZOCGRAPISO" localSheetId="3">#REF!</definedName>
    <definedName name="CZOCGRAPISO" localSheetId="5">#REF!</definedName>
    <definedName name="CZOCGRAPISO" localSheetId="2">#REF!</definedName>
    <definedName name="CZOCGRAPISO">#REF!</definedName>
    <definedName name="D_2">#N/A</definedName>
    <definedName name="D_3">#N/A</definedName>
    <definedName name="D7H">[19]EQUIPOS!$I$9</definedName>
    <definedName name="D8K">[19]EQUIPOS!$I$8</definedName>
    <definedName name="D8T">'[21]Resumen Precio Equipos'!$I$13</definedName>
    <definedName name="DADO1">#REF!</definedName>
    <definedName name="data34">#REF!</definedName>
    <definedName name="data37">#REF!</definedName>
    <definedName name="data40">#REF!</definedName>
    <definedName name="data8">#REF!</definedName>
    <definedName name="DD" localSheetId="3">#REF!</definedName>
    <definedName name="DD" localSheetId="5">#REF!</definedName>
    <definedName name="DD" localSheetId="2">#REF!</definedName>
    <definedName name="DD">#REF!</definedName>
    <definedName name="DEDE" localSheetId="3" hidden="1">#REF!</definedName>
    <definedName name="DEDE" localSheetId="5" hidden="1">#REF!</definedName>
    <definedName name="DEDE" localSheetId="2" hidden="1">#REF!</definedName>
    <definedName name="DEDE" hidden="1">#REF!</definedName>
    <definedName name="DEDE2" localSheetId="3" hidden="1">#REF!</definedName>
    <definedName name="DEDE2" localSheetId="5" hidden="1">#REF!</definedName>
    <definedName name="DEDE2" localSheetId="2" hidden="1">#REF!</definedName>
    <definedName name="DEDE2" hidden="1">#REF!</definedName>
    <definedName name="DEDE3" localSheetId="3" hidden="1">#REF!</definedName>
    <definedName name="DEDE3" localSheetId="5" hidden="1">#REF!</definedName>
    <definedName name="DEDE3" localSheetId="2" hidden="1">#REF!</definedName>
    <definedName name="DEDE3" hidden="1">#REF!</definedName>
    <definedName name="DEDE4" localSheetId="3">#REF!</definedName>
    <definedName name="DEDE4" localSheetId="5">#REF!</definedName>
    <definedName name="DEDE4" localSheetId="2">#REF!</definedName>
    <definedName name="DEDE4">#REF!</definedName>
    <definedName name="DEDE5" localSheetId="3" hidden="1">#REF!</definedName>
    <definedName name="DEDE5" localSheetId="5" hidden="1">#REF!</definedName>
    <definedName name="DEDE5" localSheetId="2" hidden="1">#REF!</definedName>
    <definedName name="DEDE5" hidden="1">#REF!</definedName>
    <definedName name="DEDE6" localSheetId="3" hidden="1">#REF!</definedName>
    <definedName name="DEDE6" localSheetId="5" hidden="1">#REF!</definedName>
    <definedName name="DEDE6" localSheetId="2" hidden="1">#REF!</definedName>
    <definedName name="DEDE6" hidden="1">#REF!</definedName>
    <definedName name="DEDE7" localSheetId="3" hidden="1">#REF!</definedName>
    <definedName name="DEDE7" localSheetId="5" hidden="1">#REF!</definedName>
    <definedName name="DEDE7" localSheetId="2" hidden="1">#REF!</definedName>
    <definedName name="DEDE7" hidden="1">#REF!</definedName>
    <definedName name="DEDE8" localSheetId="3">#REF!</definedName>
    <definedName name="DEDE8" localSheetId="5">#REF!</definedName>
    <definedName name="DEDE8" localSheetId="2">#REF!</definedName>
    <definedName name="DEDE8">#REF!</definedName>
    <definedName name="DEDO400">#REF!</definedName>
    <definedName name="DEDO7">#REF!</definedName>
    <definedName name="DEDO700" hidden="1">#REF!</definedName>
    <definedName name="DEDO900" hidden="1">#REF!</definedName>
    <definedName name="deducciones" localSheetId="3">#REF!</definedName>
    <definedName name="deducciones" localSheetId="5">#REF!</definedName>
    <definedName name="deducciones" localSheetId="2">#REF!</definedName>
    <definedName name="deducciones">#REF!</definedName>
    <definedName name="deducciones_2">"$#REF!.$M$62"</definedName>
    <definedName name="deducciones_3">"$#REF!.$M$62"</definedName>
    <definedName name="demo" localSheetId="3">#REF!</definedName>
    <definedName name="demo" localSheetId="5">#REF!</definedName>
    <definedName name="demo" localSheetId="2">#REF!</definedName>
    <definedName name="demo">#REF!</definedName>
    <definedName name="DERRCEMBLANCO" localSheetId="3">#REF!</definedName>
    <definedName name="DERRCEMBLANCO" localSheetId="2">#REF!</definedName>
    <definedName name="DERRCEMBLANCO">#REF!</definedName>
    <definedName name="DERRCEMGRIS" localSheetId="3">#REF!</definedName>
    <definedName name="DERRCEMGRIS" localSheetId="2">#REF!</definedName>
    <definedName name="DERRCEMGRIS">#REF!</definedName>
    <definedName name="DERRETIDO_BCO" localSheetId="3">#REF!</definedName>
    <definedName name="DERRETIDO_BCO" localSheetId="2">#REF!</definedName>
    <definedName name="DERRETIDO_BCO">#REF!</definedName>
    <definedName name="Derretido_Blanco">[17]Insumos!$B$50:$D$50</definedName>
    <definedName name="DERRETIDOBCO" localSheetId="3">#REF!</definedName>
    <definedName name="DERRETIDOBCO" localSheetId="5">#REF!</definedName>
    <definedName name="DERRETIDOBCO" localSheetId="2">#REF!</definedName>
    <definedName name="DERRETIDOBCO">#REF!</definedName>
    <definedName name="DERRETIDOBLANCO" localSheetId="3">#REF!</definedName>
    <definedName name="DERRETIDOBLANCO" localSheetId="5">[4]insumo!$D$20</definedName>
    <definedName name="DERRETIDOBLANCO" localSheetId="2">#REF!</definedName>
    <definedName name="DERRETIDOBLANCO">#REF!</definedName>
    <definedName name="DERRETIDOCOLOR" localSheetId="3">#REF!</definedName>
    <definedName name="DERRETIDOCOLOR" localSheetId="5">#REF!</definedName>
    <definedName name="DERRETIDOCOLOR" localSheetId="2">#REF!</definedName>
    <definedName name="DERRETIDOCOLOR">#REF!</definedName>
    <definedName name="derretidocrema" localSheetId="3">#REF!</definedName>
    <definedName name="derretidocrema" localSheetId="2">#REF!</definedName>
    <definedName name="derretidocrema">#REF!</definedName>
    <definedName name="DERRETIDOGRIS" localSheetId="3">#REF!</definedName>
    <definedName name="DERRETIDOGRIS" localSheetId="5">#REF!</definedName>
    <definedName name="DERRETIDOGRIS" localSheetId="2">#REF!</definedName>
    <definedName name="DERRETIDOGRIS">#REF!</definedName>
    <definedName name="Desagüe_de_piso_de_2______INST." localSheetId="3">#REF!</definedName>
    <definedName name="Desagüe_de_piso_de_2______INST." localSheetId="5">#REF!</definedName>
    <definedName name="Desagüe_de_piso_de_2______INST." localSheetId="2">#REF!</definedName>
    <definedName name="Desagüe_de_piso_de_2______INST.">#REF!</definedName>
    <definedName name="Desagüe_de_techo_de_3" localSheetId="3">#REF!</definedName>
    <definedName name="Desagüe_de_techo_de_3" localSheetId="5">#REF!</definedName>
    <definedName name="Desagüe_de_techo_de_3" localSheetId="2">#REF!</definedName>
    <definedName name="Desagüe_de_techo_de_3">#REF!</definedName>
    <definedName name="Desagüe_de_techo_de_4" localSheetId="3">#REF!</definedName>
    <definedName name="Desagüe_de_techo_de_4" localSheetId="5">#REF!</definedName>
    <definedName name="Desagüe_de_techo_de_4" localSheetId="2">#REF!</definedName>
    <definedName name="Desagüe_de_techo_de_4">#REF!</definedName>
    <definedName name="DESAGUE_DOBLE_FREGADERO_PVC" localSheetId="3">#REF!</definedName>
    <definedName name="DESAGUE_DOBLE_FREGADERO_PVC" localSheetId="2">#REF!</definedName>
    <definedName name="DESAGUE_DOBLE_FREGADERO_PVC">#REF!</definedName>
    <definedName name="DESAGUEBANERA" localSheetId="3">#REF!</definedName>
    <definedName name="DESAGUEBANERA" localSheetId="5">#REF!</definedName>
    <definedName name="DESAGUEBANERA" localSheetId="2">#REF!</definedName>
    <definedName name="DESAGUEBANERA">#REF!</definedName>
    <definedName name="DESAGUEDOBLEFRE" localSheetId="3">#REF!</definedName>
    <definedName name="DESAGUEDOBLEFRE" localSheetId="5">#REF!</definedName>
    <definedName name="DESAGUEDOBLEFRE" localSheetId="2">#REF!</definedName>
    <definedName name="DESAGUEDOBLEFRE">#REF!</definedName>
    <definedName name="DESCRIPCION" localSheetId="3">#REF!</definedName>
    <definedName name="DESCRIPCION" localSheetId="5">#REF!</definedName>
    <definedName name="DESCRIPCION" localSheetId="2">#REF!</definedName>
    <definedName name="DESCRIPCION">#REF!</definedName>
    <definedName name="DESENCARCO" localSheetId="3">#REF!</definedName>
    <definedName name="DESENCARCO" localSheetId="5">#REF!</definedName>
    <definedName name="DESENCARCO" localSheetId="2">#REF!</definedName>
    <definedName name="DESENCARCO">#REF!</definedName>
    <definedName name="DESENCCOL" localSheetId="3">#REF!</definedName>
    <definedName name="DESENCCOL" localSheetId="5">#REF!</definedName>
    <definedName name="DESENCCOL" localSheetId="2">#REF!</definedName>
    <definedName name="DESENCCOL">#REF!</definedName>
    <definedName name="DESENCDIN" localSheetId="3">#REF!</definedName>
    <definedName name="DESENCDIN" localSheetId="5">#REF!</definedName>
    <definedName name="DESENCDIN" localSheetId="2">#REF!</definedName>
    <definedName name="DESENCDIN">#REF!</definedName>
    <definedName name="DESENCFP275" localSheetId="3">#REF!</definedName>
    <definedName name="DESENCFP275" localSheetId="5">#REF!</definedName>
    <definedName name="DESENCFP275" localSheetId="2">#REF!</definedName>
    <definedName name="DESENCFP275">#REF!</definedName>
    <definedName name="DESENCFPADIC" localSheetId="3">#REF!</definedName>
    <definedName name="DESENCFPADIC" localSheetId="5">#REF!</definedName>
    <definedName name="DESENCFPADIC" localSheetId="2">#REF!</definedName>
    <definedName name="DESENCFPADIC">#REF!</definedName>
    <definedName name="DESENCOFRADO_COLS" localSheetId="3">#REF!</definedName>
    <definedName name="DESENCOFRADO_COLS" localSheetId="2">#REF!</definedName>
    <definedName name="DESENCOFRADO_COLS">#REF!</definedName>
    <definedName name="DESENCOFRADO_LOSA" localSheetId="3">#REF!</definedName>
    <definedName name="DESENCOFRADO_LOSA" localSheetId="2">#REF!</definedName>
    <definedName name="DESENCOFRADO_LOSA">#REF!</definedName>
    <definedName name="DESENCOFRADO_MURO" localSheetId="3">#REF!</definedName>
    <definedName name="DESENCOFRADO_MURO" localSheetId="2">#REF!</definedName>
    <definedName name="DESENCOFRADO_MURO">#REF!</definedName>
    <definedName name="DESENCOFRADO_VIGA" localSheetId="3">#REF!</definedName>
    <definedName name="DESENCOFRADO_VIGA" localSheetId="2">#REF!</definedName>
    <definedName name="DESENCOFRADO_VIGA">#REF!</definedName>
    <definedName name="DESENCVIGA" localSheetId="3">#REF!</definedName>
    <definedName name="DESENCVIGA" localSheetId="5">#REF!</definedName>
    <definedName name="DESENCVIGA" localSheetId="2">#REF!</definedName>
    <definedName name="DESENCVIGA">#REF!</definedName>
    <definedName name="desi" localSheetId="3">#REF!</definedName>
    <definedName name="desi" localSheetId="5">#REF!</definedName>
    <definedName name="desi" localSheetId="2">#REF!</definedName>
    <definedName name="desi">#REF!</definedName>
    <definedName name="desii" localSheetId="3">#REF!</definedName>
    <definedName name="desii" localSheetId="5">#REF!</definedName>
    <definedName name="desii" localSheetId="2">#REF!</definedName>
    <definedName name="desii">#REF!</definedName>
    <definedName name="desiii" localSheetId="3">#REF!</definedName>
    <definedName name="desiii" localSheetId="5">#REF!</definedName>
    <definedName name="desiii" localSheetId="2">#REF!</definedName>
    <definedName name="desiii">#REF!</definedName>
    <definedName name="desiiii" localSheetId="3">#REF!</definedName>
    <definedName name="desiiii" localSheetId="5">#REF!</definedName>
    <definedName name="desiiii" localSheetId="2">#REF!</definedName>
    <definedName name="desiiii">#REF!</definedName>
    <definedName name="DESMANTSE500CONTRA" localSheetId="3">#REF!</definedName>
    <definedName name="DESMANTSE500CONTRA" localSheetId="5">#REF!</definedName>
    <definedName name="DESMANTSE500CONTRA" localSheetId="2">#REF!</definedName>
    <definedName name="DESMANTSE500CONTRA">#REF!</definedName>
    <definedName name="DESMONTE" localSheetId="3">#REF!</definedName>
    <definedName name="DESMONTE">#REF!</definedName>
    <definedName name="DESP24" localSheetId="3">#REF!</definedName>
    <definedName name="DESP24" localSheetId="5">#REF!</definedName>
    <definedName name="DESP24" localSheetId="2">#REF!</definedName>
    <definedName name="DESP24">#REF!</definedName>
    <definedName name="DESP34" localSheetId="3">#REF!</definedName>
    <definedName name="DESP34" localSheetId="5">#REF!</definedName>
    <definedName name="DESP34" localSheetId="2">#REF!</definedName>
    <definedName name="DESP34">#REF!</definedName>
    <definedName name="DESP44" localSheetId="3">#REF!</definedName>
    <definedName name="DESP44" localSheetId="5">#REF!</definedName>
    <definedName name="DESP44" localSheetId="2">#REF!</definedName>
    <definedName name="DESP44">#REF!</definedName>
    <definedName name="DESP46" localSheetId="3">#REF!</definedName>
    <definedName name="DESP46" localSheetId="5">#REF!</definedName>
    <definedName name="DESP46" localSheetId="2">#REF!</definedName>
    <definedName name="DESP46">#REF!</definedName>
    <definedName name="DESPACE1" localSheetId="3">#REF!</definedName>
    <definedName name="DESPACE1" localSheetId="2">#REF!</definedName>
    <definedName name="DESPACE1">#REF!</definedName>
    <definedName name="DESPACE2" localSheetId="3">#REF!</definedName>
    <definedName name="DESPACE2" localSheetId="2">#REF!</definedName>
    <definedName name="DESPACE2">#REF!</definedName>
    <definedName name="DESPACEMALLA" localSheetId="3">#REF!</definedName>
    <definedName name="DESPACEMALLA" localSheetId="2">#REF!</definedName>
    <definedName name="DESPACEMALLA">#REF!</definedName>
    <definedName name="DESPCLA" localSheetId="3">#REF!</definedName>
    <definedName name="DESPCLA" localSheetId="2">#REF!</definedName>
    <definedName name="DESPCLA">#REF!</definedName>
    <definedName name="DESPISO2CONTRA" localSheetId="3">#REF!</definedName>
    <definedName name="DESPISO2CONTRA" localSheetId="5">#REF!</definedName>
    <definedName name="DESPISO2CONTRA" localSheetId="2">#REF!</definedName>
    <definedName name="DESPISO2CONTRA">#REF!</definedName>
    <definedName name="DESPLU3" localSheetId="3">#REF!</definedName>
    <definedName name="DESPLU3" localSheetId="5">#REF!</definedName>
    <definedName name="DESPLU3" localSheetId="2">#REF!</definedName>
    <definedName name="DESPLU3">#REF!</definedName>
    <definedName name="DESPLU4" localSheetId="3">#REF!</definedName>
    <definedName name="DESPLU4" localSheetId="5">#REF!</definedName>
    <definedName name="DESPLU4" localSheetId="2">#REF!</definedName>
    <definedName name="DESPLU4">#REF!</definedName>
    <definedName name="DESPMAD1" localSheetId="3">#REF!</definedName>
    <definedName name="DESPMAD1" localSheetId="2">#REF!</definedName>
    <definedName name="DESPMAD1">#REF!</definedName>
    <definedName name="DESPMAD2" localSheetId="3">#REF!</definedName>
    <definedName name="DESPMAD2" localSheetId="2">#REF!</definedName>
    <definedName name="DESPMAD2">#REF!</definedName>
    <definedName name="desvi" localSheetId="3">#REF!</definedName>
    <definedName name="desvi" localSheetId="5">#REF!</definedName>
    <definedName name="desvi" localSheetId="2">#REF!</definedName>
    <definedName name="desvi">#REF!</definedName>
    <definedName name="desvii" localSheetId="3">#REF!</definedName>
    <definedName name="desvii" localSheetId="5">#REF!</definedName>
    <definedName name="desvii" localSheetId="2">#REF!</definedName>
    <definedName name="desvii">#REF!</definedName>
    <definedName name="desviii" localSheetId="3">#REF!</definedName>
    <definedName name="desviii" localSheetId="5">#REF!</definedName>
    <definedName name="desviii" localSheetId="2">#REF!</definedName>
    <definedName name="desviii">#REF!</definedName>
    <definedName name="desviiii" localSheetId="3">#REF!</definedName>
    <definedName name="desviiii" localSheetId="5">#REF!</definedName>
    <definedName name="desviiii" localSheetId="2">#REF!</definedName>
    <definedName name="desviiii">#REF!</definedName>
    <definedName name="detech3">'[27]Ana-Sanit.'!$F$552</definedName>
    <definedName name="DFC">'[44]V.Tierras A'!$H$17</definedName>
    <definedName name="DIA" localSheetId="3">#REF!</definedName>
    <definedName name="DIA" localSheetId="2">#REF!</definedName>
    <definedName name="DIA">#REF!</definedName>
    <definedName name="dia.ayud.equip">'[16]Analisis Unitarios'!$F$16</definedName>
    <definedName name="dia.bomba">'[16]Analisis Unitarios'!$F$51</definedName>
    <definedName name="dia.cadenero">'[16]Analisis Unitarios'!$F$19</definedName>
    <definedName name="dia.camion.distrib">'[16]Analisis Unitarios'!$F$59</definedName>
    <definedName name="dia.capataz" localSheetId="5">'[16]Analisis Unitarios'!$F$10</definedName>
    <definedName name="dia.capataz">'[16]Analisis Unitarios'!$F$10</definedName>
    <definedName name="dia.chofer.liv">'[16]Analisis Unitarios'!$F$21</definedName>
    <definedName name="dia.distribuidor.agreg">'[16]Analisis Unitarios'!$F$62</definedName>
    <definedName name="dia.nivelador">'[16]Analisis Unitarios'!$F$18</definedName>
    <definedName name="dia.obrero" localSheetId="5">'[16]Analisis Unitarios'!$F$14</definedName>
    <definedName name="dia.obrero">'[16]Analisis Unitarios'!$F$14</definedName>
    <definedName name="dia.obrero.1ra" localSheetId="3">#REF!</definedName>
    <definedName name="dia.obrero.1ra" localSheetId="5">'[16]Analisis Unitarios'!$F$13</definedName>
    <definedName name="dia.obrero.1ra" localSheetId="2">#REF!</definedName>
    <definedName name="dia.obrero.1ra">#REF!</definedName>
    <definedName name="dia.operador">'[16]Analisis Unitarios'!$F$15</definedName>
    <definedName name="dia.tec.1ra">'[16]Analisis Unitarios'!$F$12</definedName>
    <definedName name="dia.tec.esp" localSheetId="3">#REF!</definedName>
    <definedName name="dia.tec.esp" localSheetId="5">'[16]Analisis Unitarios'!$F$11</definedName>
    <definedName name="dia.tec.esp" localSheetId="2">#REF!</definedName>
    <definedName name="dia.tec.esp">#REF!</definedName>
    <definedName name="dia.topografo">'[16]Analisis Unitarios'!$F$17</definedName>
    <definedName name="dia.trompo.lig">'[16]Analisis Unitarios'!$F$54</definedName>
    <definedName name="Diesel" localSheetId="3">#REF!</definedName>
    <definedName name="Diesel" localSheetId="5">#REF!</definedName>
    <definedName name="Diesel" localSheetId="2">#REF!</definedName>
    <definedName name="Diesel">#REF!</definedName>
    <definedName name="DINTEL">'[27]Anal. horm.'!$F$1139</definedName>
    <definedName name="DIRJAGS" localSheetId="3">#REF!</definedName>
    <definedName name="DIRJAGS" localSheetId="2">#REF!</definedName>
    <definedName name="DIRJAGS">#REF!</definedName>
    <definedName name="DIRPROY" localSheetId="3">#REF!</definedName>
    <definedName name="DIRPROY" localSheetId="2">#REF!</definedName>
    <definedName name="DIRPROY">#REF!</definedName>
    <definedName name="DISTAGUAYMOCONTRA" localSheetId="3">#REF!</definedName>
    <definedName name="DISTAGUAYMOCONTRA" localSheetId="5">#REF!</definedName>
    <definedName name="DISTAGUAYMOCONTRA" localSheetId="2">#REF!</definedName>
    <definedName name="DISTAGUAYMOCONTRA">#REF!</definedName>
    <definedName name="distribuidor">'[42]Listado Equipos a utilizar'!$I$12</definedName>
    <definedName name="DIVISA" localSheetId="3">#REF!</definedName>
    <definedName name="DIVISA" localSheetId="5">#REF!</definedName>
    <definedName name="DIVISA" localSheetId="2">#REF!</definedName>
    <definedName name="DIVISA">#REF!</definedName>
    <definedName name="DOLAR" localSheetId="5">#REF!</definedName>
    <definedName name="DOLAR" localSheetId="0">'[36]ANALISIS PARTIDAS CARRET.'!$D$14</definedName>
    <definedName name="dolar">[45]Presup!$I$4</definedName>
    <definedName name="DOLAR40">#REF!</definedName>
    <definedName name="drenajei" localSheetId="3">#REF!</definedName>
    <definedName name="drenajei" localSheetId="5">#REF!</definedName>
    <definedName name="drenajei" localSheetId="2">#REF!</definedName>
    <definedName name="drenajei">#REF!</definedName>
    <definedName name="drenajeii" localSheetId="3">#REF!</definedName>
    <definedName name="drenajeii" localSheetId="5">#REF!</definedName>
    <definedName name="drenajeii" localSheetId="2">#REF!</definedName>
    <definedName name="drenajeii">#REF!</definedName>
    <definedName name="drenajeiii" localSheetId="3">#REF!</definedName>
    <definedName name="drenajeiii" localSheetId="5">#REF!</definedName>
    <definedName name="drenajeiii" localSheetId="2">#REF!</definedName>
    <definedName name="drenajeiii">#REF!</definedName>
    <definedName name="drenajeiiii" localSheetId="3">#REF!</definedName>
    <definedName name="drenajeiiii" localSheetId="5">#REF!</definedName>
    <definedName name="drenajeiiii" localSheetId="2">#REF!</definedName>
    <definedName name="drenajeiiii">#REF!</definedName>
    <definedName name="drenajeiiiii" localSheetId="3">#REF!</definedName>
    <definedName name="drenajeiiiii" localSheetId="5">#REF!</definedName>
    <definedName name="drenajeiiiii" localSheetId="2">#REF!</definedName>
    <definedName name="drenajeiiiii">#REF!</definedName>
    <definedName name="drenajeiiiiii" localSheetId="3">#REF!</definedName>
    <definedName name="drenajeiiiiii" localSheetId="5">#REF!</definedName>
    <definedName name="drenajeiiiiii" localSheetId="2">#REF!</definedName>
    <definedName name="drenajeiiiiii">#REF!</definedName>
    <definedName name="drenajeiiiiiii" localSheetId="3">#REF!</definedName>
    <definedName name="drenajeiiiiiii" localSheetId="5">#REF!</definedName>
    <definedName name="drenajeiiiiiii" localSheetId="2">#REF!</definedName>
    <definedName name="drenajeiiiiiii">#REF!</definedName>
    <definedName name="dtecnica">'[21]Resumen Precio Equipos'!$C$27</definedName>
    <definedName name="DUCHA_PLASTICA_CALIENTE_CROMO_12" localSheetId="3">#REF!</definedName>
    <definedName name="DUCHA_PLASTICA_CALIENTE_CROMO_12" localSheetId="2">#REF!</definedName>
    <definedName name="DUCHA_PLASTICA_CALIENTE_CROMO_12">#REF!</definedName>
    <definedName name="DUCHAFRIAHG" localSheetId="3">#REF!</definedName>
    <definedName name="DUCHAFRIAHG" localSheetId="5">#REF!</definedName>
    <definedName name="DUCHAFRIAHG" localSheetId="2">#REF!</definedName>
    <definedName name="DUCHAFRIAHG">#REF!</definedName>
    <definedName name="DUCHAPVC" localSheetId="3">#REF!</definedName>
    <definedName name="DUCHAPVC" localSheetId="5">#REF!</definedName>
    <definedName name="DUCHAPVC" localSheetId="2">#REF!</definedName>
    <definedName name="DUCHAPVC">#REF!</definedName>
    <definedName name="DUCHAPVCCPVC" localSheetId="3">#REF!</definedName>
    <definedName name="DUCHAPVCCPVC" localSheetId="5">#REF!</definedName>
    <definedName name="DUCHAPVCCPVC" localSheetId="2">#REF!</definedName>
    <definedName name="DUCHAPVCCPVC">#REF!</definedName>
    <definedName name="dulce" localSheetId="3">#REF!</definedName>
    <definedName name="dulce" localSheetId="5">#REF!</definedName>
    <definedName name="dulce" localSheetId="2">#REF!</definedName>
    <definedName name="dulce">#REF!</definedName>
    <definedName name="DYNACA25">[19]EQUIPOS!$I$13</definedName>
    <definedName name="E" localSheetId="3">#REF!</definedName>
    <definedName name="E" localSheetId="5">#REF!</definedName>
    <definedName name="E" localSheetId="2">#REF!</definedName>
    <definedName name="E">#REF!</definedName>
    <definedName name="E235F400">#REF!</definedName>
    <definedName name="EEE">#REF!</definedName>
    <definedName name="egfrrf" localSheetId="3">#REF!</definedName>
    <definedName name="egfrrf" localSheetId="2">#REF!</definedName>
    <definedName name="egfrrf">#REF!</definedName>
    <definedName name="el_mano_obra">'[46]Los Ángeles (Fase II)'!$A$749:$F$802</definedName>
    <definedName name="el_no_al_printer">'[46]Los Ángeles (Fase II)'!$A$2171</definedName>
    <definedName name="ELECTRODOS" localSheetId="3">#REF!</definedName>
    <definedName name="ELECTRODOS" localSheetId="2">#REF!</definedName>
    <definedName name="ELECTRODOS">#REF!</definedName>
    <definedName name="elizabeth" localSheetId="3">#REF!</definedName>
    <definedName name="elizabeth" localSheetId="2">#REF!</definedName>
    <definedName name="elizabeth">#REF!</definedName>
    <definedName name="EMAILARQSA" localSheetId="3">#REF!</definedName>
    <definedName name="EMAILARQSA" localSheetId="2">#REF!</definedName>
    <definedName name="EMAILARQSA">#REF!</definedName>
    <definedName name="EMAILJAGS" localSheetId="3">#REF!</definedName>
    <definedName name="EMAILJAGS" localSheetId="2">#REF!</definedName>
    <definedName name="EMAILJAGS">#REF!</definedName>
    <definedName name="Empalme_de_Pilotes" localSheetId="3">#REF!</definedName>
    <definedName name="Empalme_de_Pilotes" localSheetId="5">#REF!</definedName>
    <definedName name="Empalme_de_Pilotes" localSheetId="2">#REF!</definedName>
    <definedName name="Empalme_de_Pilotes">#REF!</definedName>
    <definedName name="Empalme_de_Pilotes_2">#N/A</definedName>
    <definedName name="Empalme_de_Pilotes_3">#N/A</definedName>
    <definedName name="EMPALME2" localSheetId="3">#REF!</definedName>
    <definedName name="EMPALME2" localSheetId="5">#REF!</definedName>
    <definedName name="EMPALME2" localSheetId="2">#REF!</definedName>
    <definedName name="EMPALME2">#REF!</definedName>
    <definedName name="EMPALME3" localSheetId="3">#REF!</definedName>
    <definedName name="EMPALME3" localSheetId="5">#REF!</definedName>
    <definedName name="EMPALME3" localSheetId="2">#REF!</definedName>
    <definedName name="EMPALME3">#REF!</definedName>
    <definedName name="EMPALME4" localSheetId="3">#REF!</definedName>
    <definedName name="EMPALME4" localSheetId="5">#REF!</definedName>
    <definedName name="EMPALME4" localSheetId="2">#REF!</definedName>
    <definedName name="EMPALME4">#REF!</definedName>
    <definedName name="EMPALME6" localSheetId="3">#REF!</definedName>
    <definedName name="EMPALME6" localSheetId="5">#REF!</definedName>
    <definedName name="EMPALME6" localSheetId="2">#REF!</definedName>
    <definedName name="EMPALME6">#REF!</definedName>
    <definedName name="EMPCOL" localSheetId="3">#REF!</definedName>
    <definedName name="EMPCOL" localSheetId="5">#REF!</definedName>
    <definedName name="EMPCOL" localSheetId="2">#REF!</definedName>
    <definedName name="EMPCOL">#REF!</definedName>
    <definedName name="EMPEXTMA" localSheetId="3">#REF!</definedName>
    <definedName name="EMPEXTMA" localSheetId="5">#REF!</definedName>
    <definedName name="EMPEXTMA" localSheetId="2">#REF!</definedName>
    <definedName name="EMPEXTMA">#REF!</definedName>
    <definedName name="EMPINTCONACEROYMALLACONTRA" localSheetId="3">#REF!</definedName>
    <definedName name="EMPINTCONACEROYMALLACONTRA" localSheetId="5">#REF!</definedName>
    <definedName name="EMPINTCONACEROYMALLACONTRA" localSheetId="2">#REF!</definedName>
    <definedName name="EMPINTCONACEROYMALLACONTRA">#REF!</definedName>
    <definedName name="EMPINTMA" localSheetId="3">#REF!</definedName>
    <definedName name="EMPINTMA" localSheetId="5">#REF!</definedName>
    <definedName name="EMPINTMA" localSheetId="2">#REF!</definedName>
    <definedName name="EMPINTMA">#REF!</definedName>
    <definedName name="EMPPULSCOL" localSheetId="3">#REF!</definedName>
    <definedName name="EMPPULSCOL" localSheetId="5">#REF!</definedName>
    <definedName name="EMPPULSCOL" localSheetId="2">#REF!</definedName>
    <definedName name="EMPPULSCOL">#REF!</definedName>
    <definedName name="EMPRAS" localSheetId="3">#REF!</definedName>
    <definedName name="EMPRAS" localSheetId="5">#REF!</definedName>
    <definedName name="EMPRAS" localSheetId="2">#REF!</definedName>
    <definedName name="EMPRAS">#REF!</definedName>
    <definedName name="EMPRESA">'[37]ANALISIS PARTIDAS CARRET.'!$A$2</definedName>
    <definedName name="EMPRUS" localSheetId="3">#REF!</definedName>
    <definedName name="EMPRUS" localSheetId="5">#REF!</definedName>
    <definedName name="EMPRUS" localSheetId="2">#REF!</definedName>
    <definedName name="EMPRUS">#REF!</definedName>
    <definedName name="EMPTECHO" localSheetId="3">#REF!</definedName>
    <definedName name="EMPTECHO" localSheetId="5">#REF!</definedName>
    <definedName name="EMPTECHO" localSheetId="2">#REF!</definedName>
    <definedName name="EMPTECHO">#REF!</definedName>
    <definedName name="ENC" localSheetId="3">#REF!</definedName>
    <definedName name="ENC" localSheetId="2">#REF!</definedName>
    <definedName name="ENC">#REF!</definedName>
    <definedName name="Encache">[19]OBRAMANO!$F$43</definedName>
    <definedName name="encai" localSheetId="3">#REF!</definedName>
    <definedName name="encai" localSheetId="5">#REF!</definedName>
    <definedName name="encai" localSheetId="2">#REF!</definedName>
    <definedName name="encai">#REF!</definedName>
    <definedName name="encaii" localSheetId="3">#REF!</definedName>
    <definedName name="encaii" localSheetId="5">#REF!</definedName>
    <definedName name="encaii" localSheetId="2">#REF!</definedName>
    <definedName name="encaii">#REF!</definedName>
    <definedName name="encaiii" localSheetId="3">#REF!</definedName>
    <definedName name="encaiii" localSheetId="5">#REF!</definedName>
    <definedName name="encaiii" localSheetId="2">#REF!</definedName>
    <definedName name="encaiii">#REF!</definedName>
    <definedName name="encaiiii" localSheetId="3">#REF!</definedName>
    <definedName name="encaiiii" localSheetId="5">#REF!</definedName>
    <definedName name="encaiiii" localSheetId="2">#REF!</definedName>
    <definedName name="encaiiii">#REF!</definedName>
    <definedName name="ENCOF_COLS_1" localSheetId="3">#REF!</definedName>
    <definedName name="ENCOF_COLS_1" localSheetId="2">#REF!</definedName>
    <definedName name="ENCOF_COLS_1">#REF!</definedName>
    <definedName name="ENCOF_DES_TC_COL_VIGA_AMARRE" localSheetId="3">#REF!</definedName>
    <definedName name="ENCOF_DES_TC_COL_VIGA_AMARRE" localSheetId="2">#REF!</definedName>
    <definedName name="ENCOF_DES_TC_COL_VIGA_AMARRE">#REF!</definedName>
    <definedName name="ENCOF_DES_TC_COL50" localSheetId="3">#REF!</definedName>
    <definedName name="ENCOF_DES_TC_COL50" localSheetId="2">#REF!</definedName>
    <definedName name="ENCOF_DES_TC_COL50">#REF!</definedName>
    <definedName name="ENCOF_DES_TC_DINTEL_ML" localSheetId="3">#REF!</definedName>
    <definedName name="ENCOF_DES_TC_DINTEL_ML" localSheetId="2">#REF!</definedName>
    <definedName name="ENCOF_DES_TC_DINTEL_ML">#REF!</definedName>
    <definedName name="ENCOF_DES_TC_MUROS" localSheetId="3">#REF!</definedName>
    <definedName name="ENCOF_DES_TC_MUROS" localSheetId="2">#REF!</definedName>
    <definedName name="ENCOF_DES_TC_MUROS">#REF!</definedName>
    <definedName name="ENCOF_TC_LOSA" localSheetId="3">#REF!</definedName>
    <definedName name="ENCOF_TC_LOSA" localSheetId="2">#REF!</definedName>
    <definedName name="ENCOF_TC_LOSA">#REF!</definedName>
    <definedName name="ENCOF_TC_MURO_1" localSheetId="3">#REF!</definedName>
    <definedName name="ENCOF_TC_MURO_1" localSheetId="2">#REF!</definedName>
    <definedName name="ENCOF_TC_MURO_1">#REF!</definedName>
    <definedName name="ENCOFRADO_COL_RETALLE_0.10" localSheetId="3">#REF!</definedName>
    <definedName name="ENCOFRADO_COL_RETALLE_0.10" localSheetId="2">#REF!</definedName>
    <definedName name="ENCOFRADO_COL_RETALLE_0.10">#REF!</definedName>
    <definedName name="ENCOFRADO_ESCALERA" localSheetId="3">#REF!</definedName>
    <definedName name="ENCOFRADO_ESCALERA" localSheetId="2">#REF!</definedName>
    <definedName name="ENCOFRADO_ESCALERA">#REF!</definedName>
    <definedName name="ENCOFRADO_LOSA" localSheetId="3">#REF!</definedName>
    <definedName name="ENCOFRADO_LOSA" localSheetId="2">#REF!</definedName>
    <definedName name="ENCOFRADO_LOSA">#REF!</definedName>
    <definedName name="ENCOFRADO_MUROS" localSheetId="3">#REF!</definedName>
    <definedName name="ENCOFRADO_MUROS" localSheetId="2">#REF!</definedName>
    <definedName name="ENCOFRADO_MUROS">#REF!</definedName>
    <definedName name="ENCOFRADO_MUROS_CONFECC" localSheetId="3">#REF!</definedName>
    <definedName name="ENCOFRADO_MUROS_CONFECC" localSheetId="2">#REF!</definedName>
    <definedName name="ENCOFRADO_MUROS_CONFECC">#REF!</definedName>
    <definedName name="ENCOFRADO_MUROS_instalacion" localSheetId="3">#REF!</definedName>
    <definedName name="ENCOFRADO_MUROS_instalacion" localSheetId="2">#REF!</definedName>
    <definedName name="ENCOFRADO_MUROS_instalacion">#REF!</definedName>
    <definedName name="ENCOFRADO_VIGA" localSheetId="3">#REF!</definedName>
    <definedName name="ENCOFRADO_VIGA" localSheetId="2">#REF!</definedName>
    <definedName name="ENCOFRADO_VIGA">#REF!</definedName>
    <definedName name="ENCOFRADO_VIGA_AMARRE_20x20" localSheetId="3">#REF!</definedName>
    <definedName name="ENCOFRADO_VIGA_AMARRE_20x20" localSheetId="2">#REF!</definedName>
    <definedName name="ENCOFRADO_VIGA_AMARRE_20x20">#REF!</definedName>
    <definedName name="ENCOFRADO_VIGA_FONDO" localSheetId="3">#REF!</definedName>
    <definedName name="ENCOFRADO_VIGA_FONDO" localSheetId="2">#REF!</definedName>
    <definedName name="ENCOFRADO_VIGA_FONDO">#REF!</definedName>
    <definedName name="ENCOFRADO_VIGA_GUARDERA" localSheetId="3">#REF!</definedName>
    <definedName name="ENCOFRADO_VIGA_GUARDERA" localSheetId="2">#REF!</definedName>
    <definedName name="ENCOFRADO_VIGA_GUARDERA">#REF!</definedName>
    <definedName name="EQU_12" localSheetId="3">#REF!</definedName>
    <definedName name="EQU_12" localSheetId="5">#REF!</definedName>
    <definedName name="EQU_12" localSheetId="2">#REF!</definedName>
    <definedName name="EQU_12">#REF!</definedName>
    <definedName name="EQU_18" localSheetId="3">#REF!</definedName>
    <definedName name="EQU_18" localSheetId="5">#REF!</definedName>
    <definedName name="EQU_18" localSheetId="2">#REF!</definedName>
    <definedName name="EQU_18">#REF!</definedName>
    <definedName name="EQU_25" localSheetId="3">#REF!</definedName>
    <definedName name="EQU_25" localSheetId="5">#REF!</definedName>
    <definedName name="EQU_25" localSheetId="2">#REF!</definedName>
    <definedName name="EQU_25">#REF!</definedName>
    <definedName name="EQU_27" localSheetId="3">#REF!</definedName>
    <definedName name="EQU_27" localSheetId="5">#REF!</definedName>
    <definedName name="EQU_27" localSheetId="2">#REF!</definedName>
    <definedName name="EQU_27">#REF!</definedName>
    <definedName name="EQU_36" localSheetId="3">#REF!</definedName>
    <definedName name="EQU_36" localSheetId="5">#REF!</definedName>
    <definedName name="EQU_36" localSheetId="2">#REF!</definedName>
    <definedName name="EQU_36">#REF!</definedName>
    <definedName name="EQU_38" localSheetId="3">#REF!</definedName>
    <definedName name="EQU_38" localSheetId="5">#REF!</definedName>
    <definedName name="EQU_38" localSheetId="2">#REF!</definedName>
    <definedName name="EQU_38">#REF!</definedName>
    <definedName name="EQU_49" localSheetId="3">#REF!</definedName>
    <definedName name="EQU_49" localSheetId="5">#REF!</definedName>
    <definedName name="EQU_49" localSheetId="2">#REF!</definedName>
    <definedName name="EQU_49">#REF!</definedName>
    <definedName name="EQU_5" localSheetId="3">#REF!</definedName>
    <definedName name="EQU_5" localSheetId="5">#REF!</definedName>
    <definedName name="EQU_5" localSheetId="2">#REF!</definedName>
    <definedName name="EQU_5">#REF!</definedName>
    <definedName name="EQU_53" localSheetId="3">#REF!</definedName>
    <definedName name="EQU_53" localSheetId="5">#REF!</definedName>
    <definedName name="EQU_53" localSheetId="2">#REF!</definedName>
    <definedName name="EQU_53">#REF!</definedName>
    <definedName name="ESCALON_17x30" localSheetId="3">#REF!</definedName>
    <definedName name="ESCALON_17x30" localSheetId="2">#REF!</definedName>
    <definedName name="ESCALON_17x30">#REF!</definedName>
    <definedName name="Escalones_Granito_Fondo_Blanco____Incl._H_y_C_H" localSheetId="3">#REF!</definedName>
    <definedName name="Escalones_Granito_Fondo_Blanco____Incl._H_y_C_H" localSheetId="5">#REF!</definedName>
    <definedName name="Escalones_Granito_Fondo_Blanco____Incl._H_y_C_H" localSheetId="2">#REF!</definedName>
    <definedName name="Escalones_Granito_Fondo_Blanco____Incl._H_y_C_H">#REF!</definedName>
    <definedName name="escari" localSheetId="3">#REF!</definedName>
    <definedName name="escari" localSheetId="5">#REF!</definedName>
    <definedName name="escari" localSheetId="2">#REF!</definedName>
    <definedName name="escari">#REF!</definedName>
    <definedName name="ESCARIF" localSheetId="3">#REF!</definedName>
    <definedName name="ESCARIF">#REF!</definedName>
    <definedName name="escarii" localSheetId="3">#REF!</definedName>
    <definedName name="escarii" localSheetId="5">#REF!</definedName>
    <definedName name="escarii" localSheetId="2">#REF!</definedName>
    <definedName name="escarii">#REF!</definedName>
    <definedName name="escariii" localSheetId="3">#REF!</definedName>
    <definedName name="escariii" localSheetId="5">#REF!</definedName>
    <definedName name="escariii" localSheetId="2">#REF!</definedName>
    <definedName name="escariii">#REF!</definedName>
    <definedName name="escariiii" localSheetId="3">#REF!</definedName>
    <definedName name="escariiii" localSheetId="5">#REF!</definedName>
    <definedName name="escariiii" localSheetId="2">#REF!</definedName>
    <definedName name="escariiii">#REF!</definedName>
    <definedName name="ESCGRA23B" localSheetId="3">#REF!</definedName>
    <definedName name="ESCGRA23B" localSheetId="5">#REF!</definedName>
    <definedName name="ESCGRA23B" localSheetId="2">#REF!</definedName>
    <definedName name="ESCGRA23B">#REF!</definedName>
    <definedName name="ESCGRA23C" localSheetId="3">#REF!</definedName>
    <definedName name="ESCGRA23C" localSheetId="5">#REF!</definedName>
    <definedName name="ESCGRA23C" localSheetId="2">#REF!</definedName>
    <definedName name="ESCGRA23C">#REF!</definedName>
    <definedName name="ESCGRA23G" localSheetId="3">#REF!</definedName>
    <definedName name="ESCGRA23G" localSheetId="5">#REF!</definedName>
    <definedName name="ESCGRA23G" localSheetId="2">#REF!</definedName>
    <definedName name="ESCGRA23G">#REF!</definedName>
    <definedName name="ESCGRABOTB" localSheetId="3">#REF!</definedName>
    <definedName name="ESCGRABOTB" localSheetId="5">#REF!</definedName>
    <definedName name="ESCGRABOTB" localSheetId="2">#REF!</definedName>
    <definedName name="ESCGRABOTB">#REF!</definedName>
    <definedName name="ESCGRABOTC" localSheetId="3">#REF!</definedName>
    <definedName name="ESCGRABOTC" localSheetId="5">#REF!</definedName>
    <definedName name="ESCGRABOTC" localSheetId="2">#REF!</definedName>
    <definedName name="ESCGRABOTC">#REF!</definedName>
    <definedName name="ESCGRAFB">[27]UASD!$F$3512</definedName>
    <definedName name="ESCOBILLON" localSheetId="3">#REF!</definedName>
    <definedName name="ESCOBILLON" localSheetId="2">#REF!</definedName>
    <definedName name="ESCOBILLON">#REF!</definedName>
    <definedName name="ESCSUPCHAB" localSheetId="3">#REF!</definedName>
    <definedName name="ESCSUPCHAB" localSheetId="5">#REF!</definedName>
    <definedName name="ESCSUPCHAB" localSheetId="2">#REF!</definedName>
    <definedName name="ESCSUPCHAB">#REF!</definedName>
    <definedName name="ESCSUPCHAC" localSheetId="3">#REF!</definedName>
    <definedName name="ESCSUPCHAC" localSheetId="5">#REF!</definedName>
    <definedName name="ESCSUPCHAC" localSheetId="2">#REF!</definedName>
    <definedName name="ESCSUPCHAC">#REF!</definedName>
    <definedName name="ESCVIBB" localSheetId="3">#REF!</definedName>
    <definedName name="ESCVIBB" localSheetId="5">#REF!</definedName>
    <definedName name="ESCVIBB" localSheetId="2">#REF!</definedName>
    <definedName name="ESCVIBB">#REF!</definedName>
    <definedName name="ESCVIBC" localSheetId="3">#REF!</definedName>
    <definedName name="ESCVIBC" localSheetId="5">#REF!</definedName>
    <definedName name="ESCVIBC" localSheetId="2">#REF!</definedName>
    <definedName name="ESCVIBC">#REF!</definedName>
    <definedName name="ESCVIBG" localSheetId="3">#REF!</definedName>
    <definedName name="ESCVIBG" localSheetId="5">#REF!</definedName>
    <definedName name="ESCVIBG" localSheetId="2">#REF!</definedName>
    <definedName name="ESCVIBG">#REF!</definedName>
    <definedName name="Eslingas" localSheetId="3">#REF!</definedName>
    <definedName name="Eslingas" localSheetId="5">#REF!</definedName>
    <definedName name="Eslingas" localSheetId="2">#REF!</definedName>
    <definedName name="Eslingas">#REF!</definedName>
    <definedName name="Eslingas_2">#N/A</definedName>
    <definedName name="Eslingas_3">#N/A</definedName>
    <definedName name="ESTABCAL2" localSheetId="3">#REF!</definedName>
    <definedName name="ESTABCAL2">#REF!</definedName>
    <definedName name="ESTAMPADO" localSheetId="3">#REF!</definedName>
    <definedName name="ESTAMPADO" localSheetId="2">#REF!</definedName>
    <definedName name="ESTAMPADO">#REF!</definedName>
    <definedName name="Estopa">[17]Insumos!$B$67:$D$67</definedName>
    <definedName name="ESTRIA" localSheetId="3">#REF!</definedName>
    <definedName name="ESTRIA" localSheetId="5">#REF!</definedName>
    <definedName name="ESTRIA" localSheetId="2">#REF!</definedName>
    <definedName name="ESTRIA">#REF!</definedName>
    <definedName name="ESTRUCTMET" localSheetId="3">#REF!</definedName>
    <definedName name="ESTRUCTMET" localSheetId="5">#REF!</definedName>
    <definedName name="ESTRUCTMET" localSheetId="2">#REF!</definedName>
    <definedName name="ESTRUCTMET">#REF!</definedName>
    <definedName name="exc." localSheetId="3">#REF!</definedName>
    <definedName name="exc." localSheetId="2">#REF!</definedName>
    <definedName name="exc.">#REF!</definedName>
    <definedName name="exc.car.equipo.3m">'[16]Analisis Unitarios'!$E$545</definedName>
    <definedName name="exc.carguio.equipo.45m">'[16]Analisis Unitarios'!$E$546</definedName>
    <definedName name="exc.equipo.4.5m">'[16]Analisis Unitarios'!$E$543</definedName>
    <definedName name="exc.motoniveladora">'[16]Analisis Unitarios'!$E$511</definedName>
    <definedName name="ExC_003" localSheetId="3">#REF!</definedName>
    <definedName name="ExC_003" localSheetId="5">#REF!</definedName>
    <definedName name="ExC_003" localSheetId="2">#REF!</definedName>
    <definedName name="ExC_003">#REF!</definedName>
    <definedName name="ExC_004" localSheetId="3">#REF!</definedName>
    <definedName name="ExC_004" localSheetId="5">#REF!</definedName>
    <definedName name="ExC_004" localSheetId="2">#REF!</definedName>
    <definedName name="ExC_004">#REF!</definedName>
    <definedName name="EXC_NO_CLASIF" localSheetId="3">#REF!</definedName>
    <definedName name="EXC_NO_CLASIF" localSheetId="5">#REF!</definedName>
    <definedName name="EXC_NO_CLASIF" localSheetId="2">#REF!</definedName>
    <definedName name="EXC_NO_CLASIF">#REF!</definedName>
    <definedName name="Excavación_a_mano" localSheetId="3">#REF!</definedName>
    <definedName name="Excavación_a_mano" localSheetId="2">#REF!</definedName>
    <definedName name="Excavación_a_mano">#REF!</definedName>
    <definedName name="Excavación_Tierra___AM">[17]Insumos!$B$134:$D$134</definedName>
    <definedName name="excavacionamano">'[26]MANO DE OBRA'!$D$11</definedName>
    <definedName name="excavadora235">[19]EQUIPOS!$I$16</definedName>
    <definedName name="EXCCALMANO3" localSheetId="3">#REF!</definedName>
    <definedName name="EXCCALMANO3" localSheetId="5">#REF!</definedName>
    <definedName name="EXCCALMANO3" localSheetId="2">#REF!</definedName>
    <definedName name="EXCCALMANO3">#REF!</definedName>
    <definedName name="EXCCALMANO5" localSheetId="3">#REF!</definedName>
    <definedName name="EXCCALMANO5" localSheetId="5">#REF!</definedName>
    <definedName name="EXCCALMANO5" localSheetId="2">#REF!</definedName>
    <definedName name="EXCCALMANO5">#REF!</definedName>
    <definedName name="EXCCALMANO7" localSheetId="3">#REF!</definedName>
    <definedName name="EXCCALMANO7" localSheetId="5">#REF!</definedName>
    <definedName name="EXCCALMANO7" localSheetId="2">#REF!</definedName>
    <definedName name="EXCCALMANO7">#REF!</definedName>
    <definedName name="Excel_BuiltIn__FilterDatabase_2" localSheetId="3">#REF!</definedName>
    <definedName name="Excel_BuiltIn__FilterDatabase_2" localSheetId="5">#REF!</definedName>
    <definedName name="Excel_BuiltIn__FilterDatabase_2" localSheetId="2">#REF!</definedName>
    <definedName name="Excel_BuiltIn__FilterDatabase_2">#REF!</definedName>
    <definedName name="Excel_BuiltIn__FilterDatabase_3" localSheetId="3">#REF!</definedName>
    <definedName name="Excel_BuiltIn__FilterDatabase_3" localSheetId="5">#REF!</definedName>
    <definedName name="Excel_BuiltIn__FilterDatabase_3" localSheetId="2">#REF!</definedName>
    <definedName name="Excel_BuiltIn__FilterDatabase_3">#REF!</definedName>
    <definedName name="EXCEST1.5" localSheetId="3">#REF!</definedName>
    <definedName name="EXCEST1.5">#REF!</definedName>
    <definedName name="EXCHAMANO3" localSheetId="3">#REF!</definedName>
    <definedName name="EXCHAMANO3" localSheetId="5">#REF!</definedName>
    <definedName name="EXCHAMANO3" localSheetId="2">#REF!</definedName>
    <definedName name="EXCHAMANO3">#REF!</definedName>
    <definedName name="EXCMANO" localSheetId="3">#REF!</definedName>
    <definedName name="EXCMANO">#REF!</definedName>
    <definedName name="EXCMATINS" localSheetId="3">#REF!</definedName>
    <definedName name="EXCMATINS">#REF!</definedName>
    <definedName name="EXCPREST">'[37]ANALISIS PARTIDAS CARRET.'!$H$178</definedName>
    <definedName name="EXCRBLAMANO3" localSheetId="3">#REF!</definedName>
    <definedName name="EXCRBLAMANO3" localSheetId="5">#REF!</definedName>
    <definedName name="EXCRBLAMANO3" localSheetId="2">#REF!</definedName>
    <definedName name="EXCRBLAMANO3">#REF!</definedName>
    <definedName name="EXCRBLAMANO5" localSheetId="3">#REF!</definedName>
    <definedName name="EXCRBLAMANO5" localSheetId="5">#REF!</definedName>
    <definedName name="EXCRBLAMANO5" localSheetId="2">#REF!</definedName>
    <definedName name="EXCRBLAMANO5">#REF!</definedName>
    <definedName name="EXCRBLAMANO7" localSheetId="3">#REF!</definedName>
    <definedName name="EXCRBLAMANO7" localSheetId="5">#REF!</definedName>
    <definedName name="EXCRBLAMANO7" localSheetId="2">#REF!</definedName>
    <definedName name="EXCRBLAMANO7">#REF!</definedName>
    <definedName name="EXCRCOM3" localSheetId="3">#REF!</definedName>
    <definedName name="EXCRCOM3" localSheetId="5">#REF!</definedName>
    <definedName name="EXCRCOM3" localSheetId="2">#REF!</definedName>
    <definedName name="EXCRCOM3">#REF!</definedName>
    <definedName name="EXCRCOM5" localSheetId="3">#REF!</definedName>
    <definedName name="EXCRCOM5" localSheetId="5">#REF!</definedName>
    <definedName name="EXCRCOM5" localSheetId="2">#REF!</definedName>
    <definedName name="EXCRCOM5">#REF!</definedName>
    <definedName name="EXCRCOM7" localSheetId="3">#REF!</definedName>
    <definedName name="EXCRCOM7" localSheetId="5">#REF!</definedName>
    <definedName name="EXCRCOM7" localSheetId="2">#REF!</definedName>
    <definedName name="EXCRCOM7">#REF!</definedName>
    <definedName name="EXCRDURMANO3" localSheetId="3">#REF!</definedName>
    <definedName name="EXCRDURMANO3" localSheetId="5">#REF!</definedName>
    <definedName name="EXCRDURMANO3" localSheetId="2">#REF!</definedName>
    <definedName name="EXCRDURMANO3">#REF!</definedName>
    <definedName name="EXCRDURMANO5" localSheetId="3">#REF!</definedName>
    <definedName name="EXCRDURMANO5" localSheetId="5">#REF!</definedName>
    <definedName name="EXCRDURMANO5" localSheetId="2">#REF!</definedName>
    <definedName name="EXCRDURMANO5">#REF!</definedName>
    <definedName name="EXCRDURMANO7" localSheetId="3">#REF!</definedName>
    <definedName name="EXCRDURMANO7" localSheetId="5">#REF!</definedName>
    <definedName name="EXCRDURMANO7" localSheetId="2">#REF!</definedName>
    <definedName name="EXCRDURMANO7">#REF!</definedName>
    <definedName name="EXCROCACOMP" localSheetId="3">#REF!</definedName>
    <definedName name="EXCROCACOMP">#REF!</definedName>
    <definedName name="EXCROCAMART" localSheetId="3">#REF!</definedName>
    <definedName name="EXCROCAMART">#REF!</definedName>
    <definedName name="EXCRTOSCAMANO3" localSheetId="3">#REF!</definedName>
    <definedName name="EXCRTOSCAMANO3" localSheetId="5">#REF!</definedName>
    <definedName name="EXCRTOSCAMANO3" localSheetId="2">#REF!</definedName>
    <definedName name="EXCRTOSCAMANO3">#REF!</definedName>
    <definedName name="EXCRTOSCAMANO5" localSheetId="3">#REF!</definedName>
    <definedName name="EXCRTOSCAMANO5" localSheetId="5">#REF!</definedName>
    <definedName name="EXCRTOSCAMANO5" localSheetId="2">#REF!</definedName>
    <definedName name="EXCRTOSCAMANO5">#REF!</definedName>
    <definedName name="EXCRTOSCAMANO7" localSheetId="3">#REF!</definedName>
    <definedName name="EXCRTOSCAMANO7" localSheetId="5">#REF!</definedName>
    <definedName name="EXCRTOSCAMANO7" localSheetId="2">#REF!</definedName>
    <definedName name="EXCRTOSCAMANO7">#REF!</definedName>
    <definedName name="EXCTIERRAMANO3" localSheetId="3">#REF!</definedName>
    <definedName name="EXCTIERRAMANO3" localSheetId="5">#REF!</definedName>
    <definedName name="EXCTIERRAMANO3" localSheetId="2">#REF!</definedName>
    <definedName name="EXCTIERRAMANO3">#REF!</definedName>
    <definedName name="EXCTIERRAMANO5" localSheetId="3">#REF!</definedName>
    <definedName name="EXCTIERRAMANO5" localSheetId="5">#REF!</definedName>
    <definedName name="EXCTIERRAMANO5" localSheetId="2">#REF!</definedName>
    <definedName name="EXCTIERRAMANO5">#REF!</definedName>
    <definedName name="EXCTIERRAMANO7" localSheetId="3">#REF!</definedName>
    <definedName name="EXCTIERRAMANO7" localSheetId="5">#REF!</definedName>
    <definedName name="EXCTIERRAMANO7" localSheetId="2">#REF!</definedName>
    <definedName name="EXCTIERRAMANO7">#REF!</definedName>
    <definedName name="exesi" localSheetId="3">#REF!</definedName>
    <definedName name="exesi" localSheetId="5">#REF!</definedName>
    <definedName name="exesi" localSheetId="2">#REF!</definedName>
    <definedName name="exesi">#REF!</definedName>
    <definedName name="exesii" localSheetId="3">#REF!</definedName>
    <definedName name="exesii" localSheetId="5">#REF!</definedName>
    <definedName name="exesii" localSheetId="2">#REF!</definedName>
    <definedName name="exesii">#REF!</definedName>
    <definedName name="exesiii" localSheetId="3">#REF!</definedName>
    <definedName name="exesiii" localSheetId="5">#REF!</definedName>
    <definedName name="exesiii" localSheetId="2">#REF!</definedName>
    <definedName name="exesiii">#REF!</definedName>
    <definedName name="exesiiii" localSheetId="3">#REF!</definedName>
    <definedName name="exesiiii" localSheetId="5">#REF!</definedName>
    <definedName name="exesiiii" localSheetId="2">#REF!</definedName>
    <definedName name="exesiiii">#REF!</definedName>
    <definedName name="Extracción_IM" localSheetId="3">#REF!</definedName>
    <definedName name="Extracción_IM" localSheetId="2">#REF!</definedName>
    <definedName name="Extracción_IM">#REF!</definedName>
    <definedName name="FAB_10" localSheetId="3">#REF!</definedName>
    <definedName name="FAB_10" localSheetId="5">#REF!</definedName>
    <definedName name="FAB_10" localSheetId="2">#REF!</definedName>
    <definedName name="FAB_10">#REF!</definedName>
    <definedName name="FAB_35" localSheetId="3">#REF!</definedName>
    <definedName name="FAB_35" localSheetId="5">#REF!</definedName>
    <definedName name="FAB_35" localSheetId="2">#REF!</definedName>
    <definedName name="FAB_35">#REF!</definedName>
    <definedName name="fac.esp.gra" localSheetId="3">#REF!</definedName>
    <definedName name="fac.esp.gra" localSheetId="5">#REF!</definedName>
    <definedName name="fac.esp.gra" localSheetId="2">#REF!</definedName>
    <definedName name="fac.esp.gra">#REF!</definedName>
    <definedName name="Fac.optimi.asfalto">'[16]Analisis Unitarios'!$K$19</definedName>
    <definedName name="Fac.optimi.mov.tierr">'[16]Analisis Unitarios'!$K$15</definedName>
    <definedName name="Fac.optimi.obras.arte" localSheetId="3">#REF!</definedName>
    <definedName name="Fac.optimi.obras.arte" localSheetId="5">'[16]Analisis Unitarios'!$K$17</definedName>
    <definedName name="Fac.optimi.obras.arte" localSheetId="2">#REF!</definedName>
    <definedName name="Fac.optimi.obras.arte">#REF!</definedName>
    <definedName name="FACT" localSheetId="3">#REF!</definedName>
    <definedName name="FACT" localSheetId="5">#REF!</definedName>
    <definedName name="FACT" localSheetId="2">#REF!</definedName>
    <definedName name="FACT">#REF!</definedName>
    <definedName name="FactOdeMVarias" localSheetId="3">#REF!</definedName>
    <definedName name="FactOdeMVarias" localSheetId="5">#REF!</definedName>
    <definedName name="FactOdeMVarias" localSheetId="2">#REF!</definedName>
    <definedName name="FactOdeMVarias">#REF!</definedName>
    <definedName name="factor" localSheetId="3">#REF!</definedName>
    <definedName name="factor" localSheetId="5">#REF!</definedName>
    <definedName name="factor" localSheetId="2">#REF!</definedName>
    <definedName name="factor">#REF!</definedName>
    <definedName name="FactorElectricidad" localSheetId="3">#REF!</definedName>
    <definedName name="FactorElectricidad" localSheetId="5">#REF!</definedName>
    <definedName name="FactorElectricidad" localSheetId="2">#REF!</definedName>
    <definedName name="FactorElectricidad">#REF!</definedName>
    <definedName name="FactorHerreria" localSheetId="3">[48]INSUMOS!$B$7</definedName>
    <definedName name="FactorHerreria" localSheetId="5">[47]INSUMOS!$B$7</definedName>
    <definedName name="FactorHerreria">[49]INSUMOS!$B$7</definedName>
    <definedName name="FactorOdeMElect" localSheetId="3">#REF!</definedName>
    <definedName name="FactorOdeMElect" localSheetId="5">#REF!</definedName>
    <definedName name="FactorOdeMElect" localSheetId="2">#REF!</definedName>
    <definedName name="FactorOdeMElect">#REF!</definedName>
    <definedName name="FactorOdeMPeonAlbCarp" localSheetId="3">#REF!</definedName>
    <definedName name="FactorOdeMPeonAlbCarp" localSheetId="5">#REF!</definedName>
    <definedName name="FactorOdeMPeonAlbCarp" localSheetId="2">#REF!</definedName>
    <definedName name="FactorOdeMPeonAlbCarp">#REF!</definedName>
    <definedName name="FactorOdeMPlomeria" localSheetId="3">#REF!</definedName>
    <definedName name="FactorOdeMPlomeria" localSheetId="5">#REF!</definedName>
    <definedName name="FactorOdeMPlomeria" localSheetId="2">#REF!</definedName>
    <definedName name="FactorOdeMPlomeria">#REF!</definedName>
    <definedName name="FactorOdeMVarias" localSheetId="3">#REF!</definedName>
    <definedName name="FactorOdeMVarias" localSheetId="5">#REF!</definedName>
    <definedName name="FactorOdeMVarias" localSheetId="2">#REF!</definedName>
    <definedName name="FactorOdeMVarias">#REF!</definedName>
    <definedName name="FactorPeonesAlbCarp" localSheetId="3">#REF!</definedName>
    <definedName name="FactorPeonesAlbCarp" localSheetId="5">#REF!</definedName>
    <definedName name="FactorPeonesAlbCarp" localSheetId="2">#REF!</definedName>
    <definedName name="FactorPeonesAlbCarp">#REF!</definedName>
    <definedName name="FactorPlomeria" localSheetId="3">#REF!</definedName>
    <definedName name="FactorPlomeria" localSheetId="5">#REF!</definedName>
    <definedName name="FactorPlomeria" localSheetId="2">#REF!</definedName>
    <definedName name="FactorPlomeria">#REF!</definedName>
    <definedName name="FALLEBA10" localSheetId="3">#REF!</definedName>
    <definedName name="FALLEBA10" localSheetId="5">#REF!</definedName>
    <definedName name="FALLEBA10" localSheetId="2">#REF!</definedName>
    <definedName name="FALLEBA10">#REF!</definedName>
    <definedName name="FALLEBA6" localSheetId="3">#REF!</definedName>
    <definedName name="FALLEBA6" localSheetId="5">#REF!</definedName>
    <definedName name="FALLEBA6" localSheetId="2">#REF!</definedName>
    <definedName name="FALLEBA6">#REF!</definedName>
    <definedName name="fdcementogris">'[30]Analisis Unit. '!$F$34</definedName>
    <definedName name="FE" localSheetId="5">#REF!</definedName>
    <definedName name="FE">'[45]mov. tierra'!$D$28</definedName>
    <definedName name="fe." localSheetId="3">#REF!</definedName>
    <definedName name="fe." localSheetId="2">#REF!</definedName>
    <definedName name="fe.">#REF!</definedName>
    <definedName name="FEa" localSheetId="5">'[50]V.Tierras A'!$D$16</definedName>
    <definedName name="FEa">'[51]V.Tierras A'!$D$9</definedName>
    <definedName name="FECHA" localSheetId="3">#REF!</definedName>
    <definedName name="FECHA" localSheetId="5">#REF!</definedName>
    <definedName name="FECHA" localSheetId="2">#REF!</definedName>
    <definedName name="FECHA" localSheetId="0">'[36]ANALISIS PARTIDAS CARRET.'!$I$15</definedName>
    <definedName name="FECHA">#REF!</definedName>
    <definedName name="FECHA000">#REF!</definedName>
    <definedName name="FECHA100">#REF!</definedName>
    <definedName name="FECHACREACION" localSheetId="3">#REF!</definedName>
    <definedName name="FECHACREACION" localSheetId="2">#REF!</definedName>
    <definedName name="FECHACREACION">#REF!</definedName>
    <definedName name="FER_353" localSheetId="3">#REF!</definedName>
    <definedName name="FER_353" localSheetId="5">#REF!</definedName>
    <definedName name="FER_353" localSheetId="2">#REF!</definedName>
    <definedName name="FER_353">#REF!</definedName>
    <definedName name="FER_354" localSheetId="3">#REF!</definedName>
    <definedName name="FER_354" localSheetId="5">#REF!</definedName>
    <definedName name="FER_354" localSheetId="2">#REF!</definedName>
    <definedName name="FER_354">#REF!</definedName>
    <definedName name="FER_355" localSheetId="3">#REF!</definedName>
    <definedName name="FER_355" localSheetId="5">#REF!</definedName>
    <definedName name="FER_355" localSheetId="2">#REF!</definedName>
    <definedName name="FER_355">#REF!</definedName>
    <definedName name="FF" localSheetId="3" hidden="1">#REF!</definedName>
    <definedName name="FF" localSheetId="5" hidden="1">#REF!</definedName>
    <definedName name="FF" localSheetId="2" hidden="1">#REF!</definedName>
    <definedName name="FF" hidden="1">#REF!</definedName>
    <definedName name="FFFF">#N/A</definedName>
    <definedName name="FI" localSheetId="3">#REF!</definedName>
    <definedName name="FI" localSheetId="5">#REF!</definedName>
    <definedName name="FI" localSheetId="2">#REF!</definedName>
    <definedName name="FI">#REF!</definedName>
    <definedName name="FIN" localSheetId="3">#REF!</definedName>
    <definedName name="FIN" localSheetId="5">#REF!</definedName>
    <definedName name="FIN" localSheetId="2">#REF!</definedName>
    <definedName name="FIN">#REF!</definedName>
    <definedName name="FINOINC">'[27]anal term'!$F$1794</definedName>
    <definedName name="FINOTECHOBER" localSheetId="3">#REF!</definedName>
    <definedName name="FINOTECHOBER" localSheetId="5">#REF!</definedName>
    <definedName name="FINOTECHOBER" localSheetId="2">#REF!</definedName>
    <definedName name="FINOTECHOBER">#REF!</definedName>
    <definedName name="FINOTECHOINCL" localSheetId="3">#REF!</definedName>
    <definedName name="FINOTECHOINCL" localSheetId="5">#REF!</definedName>
    <definedName name="FINOTECHOINCL" localSheetId="2">#REF!</definedName>
    <definedName name="FINOTECHOINCL">#REF!</definedName>
    <definedName name="FINOTECHOPLA" localSheetId="3">#REF!</definedName>
    <definedName name="FINOTECHOPLA" localSheetId="5">#REF!</definedName>
    <definedName name="FINOTECHOPLA" localSheetId="2">#REF!</definedName>
    <definedName name="FINOTECHOPLA">#REF!</definedName>
    <definedName name="finotechoplano">'[26]MANO DE OBRA'!$D$73</definedName>
    <definedName name="flotatinaco">[20]INSUMO!$D$207</definedName>
    <definedName name="FLUXOMETROINODORO" localSheetId="3">#REF!</definedName>
    <definedName name="FLUXOMETROINODORO" localSheetId="5">#REF!</definedName>
    <definedName name="FLUXOMETROINODORO" localSheetId="2">#REF!</definedName>
    <definedName name="FLUXOMETROINODORO">#REF!</definedName>
    <definedName name="FLUXOMETROORINAL" localSheetId="3">#REF!</definedName>
    <definedName name="FLUXOMETROORINAL" localSheetId="5">#REF!</definedName>
    <definedName name="FLUXOMETROORINAL" localSheetId="2">#REF!</definedName>
    <definedName name="FLUXOMETROORINAL">#REF!</definedName>
    <definedName name="FORMALETA" localSheetId="3">#REF!</definedName>
    <definedName name="FORMALETA" localSheetId="5">#REF!</definedName>
    <definedName name="FORMALETA" localSheetId="2">#REF!</definedName>
    <definedName name="FORMALETA">#REF!</definedName>
    <definedName name="FRAGUA" localSheetId="3">#REF!</definedName>
    <definedName name="FRAGUA" localSheetId="5">#REF!</definedName>
    <definedName name="FRAGUA" localSheetId="2">#REF!</definedName>
    <definedName name="FRAGUA">#REF!</definedName>
    <definedName name="FREG1HG" localSheetId="3">#REF!</definedName>
    <definedName name="FREG1HG" localSheetId="5">#REF!</definedName>
    <definedName name="FREG1HG" localSheetId="2">#REF!</definedName>
    <definedName name="FREG1HG">#REF!</definedName>
    <definedName name="FREG1PVCCPVC" localSheetId="3">#REF!</definedName>
    <definedName name="FREG1PVCCPVC" localSheetId="5">#REF!</definedName>
    <definedName name="FREG1PVCCPVC" localSheetId="2">#REF!</definedName>
    <definedName name="FREG1PVCCPVC">#REF!</definedName>
    <definedName name="FREG2HG" localSheetId="3">#REF!</definedName>
    <definedName name="FREG2HG" localSheetId="5">#REF!</definedName>
    <definedName name="FREG2HG" localSheetId="2">#REF!</definedName>
    <definedName name="FREG2HG">#REF!</definedName>
    <definedName name="FREG2PVCCPVC" localSheetId="3">#REF!</definedName>
    <definedName name="FREG2PVCCPVC" localSheetId="5">#REF!</definedName>
    <definedName name="FREG2PVCCPVC" localSheetId="2">#REF!</definedName>
    <definedName name="FREG2PVCCPVC">#REF!</definedName>
    <definedName name="FREGADERO_DOBLE_ACERO_INOX" localSheetId="3">#REF!</definedName>
    <definedName name="FREGADERO_DOBLE_ACERO_INOX" localSheetId="2">#REF!</definedName>
    <definedName name="FREGADERO_DOBLE_ACERO_INOX">#REF!</definedName>
    <definedName name="FREGADERO_SENCILLO_ACERO_INOX" localSheetId="3">#REF!</definedName>
    <definedName name="FREGADERO_SENCILLO_ACERO_INOX" localSheetId="2">#REF!</definedName>
    <definedName name="FREGADERO_SENCILLO_ACERO_INOX">#REF!</definedName>
    <definedName name="FREGDOBLE" localSheetId="3">#REF!</definedName>
    <definedName name="FREGDOBLE" localSheetId="2">#REF!</definedName>
    <definedName name="FREGDOBLE">#REF!</definedName>
    <definedName name="FREGRADERODOBLE" localSheetId="3">#REF!</definedName>
    <definedName name="FREGRADERODOBLE" localSheetId="5">[4]insumo!$D$21</definedName>
    <definedName name="FREGRADERODOBLE" localSheetId="2">#REF!</definedName>
    <definedName name="FREGRADERODOBLE">#REF!</definedName>
    <definedName name="FRESCARP" localSheetId="3">#REF!</definedName>
    <definedName name="FRESCARP">#REF!</definedName>
    <definedName name="FZ" localSheetId="3">#REF!</definedName>
    <definedName name="FZ" localSheetId="5">#REF!</definedName>
    <definedName name="FZ" localSheetId="2">#REF!</definedName>
    <definedName name="FZ">#REF!</definedName>
    <definedName name="G" localSheetId="3">#REF!</definedName>
    <definedName name="G" localSheetId="2">#REF!</definedName>
    <definedName name="G">#REF!</definedName>
    <definedName name="gabinetesandiroba">[52]INSUMOS!$F$303</definedName>
    <definedName name="GABPARCA" localSheetId="3">#REF!</definedName>
    <definedName name="GABPARCA" localSheetId="5">#REF!</definedName>
    <definedName name="GABPARCA" localSheetId="2">#REF!</definedName>
    <definedName name="GABPARCA">#REF!</definedName>
    <definedName name="GABPARCAPLY" localSheetId="3">#REF!</definedName>
    <definedName name="GABPARCAPLY" localSheetId="5">#REF!</definedName>
    <definedName name="GABPARCAPLY" localSheetId="2">#REF!</definedName>
    <definedName name="GABPARCAPLY">#REF!</definedName>
    <definedName name="GABPARPI" localSheetId="3">#REF!</definedName>
    <definedName name="GABPARPI" localSheetId="5">#REF!</definedName>
    <definedName name="GABPARPI" localSheetId="2">#REF!</definedName>
    <definedName name="GABPARPI">#REF!</definedName>
    <definedName name="GABPARPIPLY" localSheetId="3">#REF!</definedName>
    <definedName name="GABPARPIPLY" localSheetId="5">#REF!</definedName>
    <definedName name="GABPARPIPLY" localSheetId="2">#REF!</definedName>
    <definedName name="GABPARPIPLY">#REF!</definedName>
    <definedName name="GABPISCA" localSheetId="3">#REF!</definedName>
    <definedName name="GABPISCA" localSheetId="5">#REF!</definedName>
    <definedName name="GABPISCA" localSheetId="2">#REF!</definedName>
    <definedName name="GABPISCA">#REF!</definedName>
    <definedName name="GABPISCAPLY" localSheetId="3">#REF!</definedName>
    <definedName name="GABPISCAPLY" localSheetId="5">#REF!</definedName>
    <definedName name="GABPISCAPLY" localSheetId="2">#REF!</definedName>
    <definedName name="GABPISCAPLY">#REF!</definedName>
    <definedName name="GABPISPI" localSheetId="3">#REF!</definedName>
    <definedName name="GABPISPI" localSheetId="5">#REF!</definedName>
    <definedName name="GABPISPI" localSheetId="2">#REF!</definedName>
    <definedName name="GABPISPI">#REF!</definedName>
    <definedName name="GABPISPIPLY" localSheetId="3">#REF!</definedName>
    <definedName name="GABPISPIPLY" localSheetId="5">#REF!</definedName>
    <definedName name="GABPISPIPLY" localSheetId="2">#REF!</definedName>
    <definedName name="GABPISPIPLY">#REF!</definedName>
    <definedName name="GAPACAPLY">[27]Mat!$D$99</definedName>
    <definedName name="GAS_CIL" localSheetId="3">#REF!</definedName>
    <definedName name="GAS_CIL" localSheetId="2">#REF!</definedName>
    <definedName name="GAS_CIL">#REF!</definedName>
    <definedName name="GASOI" localSheetId="3">#REF!</definedName>
    <definedName name="GASOI" localSheetId="2">#REF!</definedName>
    <definedName name="GASOI">#REF!</definedName>
    <definedName name="GASOIL" localSheetId="3">#REF!</definedName>
    <definedName name="GASOIL" localSheetId="5">#REF!</definedName>
    <definedName name="GASOIL" localSheetId="2">#REF!</definedName>
    <definedName name="GASOIL">#REF!</definedName>
    <definedName name="GASOLINA" localSheetId="3">[54]Ins!$F$377</definedName>
    <definedName name="GASOLINA" localSheetId="5">[53]Ins!$F$377</definedName>
    <definedName name="GASOLINA">[55]Ins!$F$377</definedName>
    <definedName name="GASTOSGENERALES" localSheetId="3">#REF!</definedName>
    <definedName name="GASTOSGENERALES" localSheetId="5">#REF!</definedName>
    <definedName name="GASTOSGENERALES" localSheetId="2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3">#REF!</definedName>
    <definedName name="GASTOSGENERALESA" localSheetId="5">#REF!</definedName>
    <definedName name="GASTOSGENERALESA" localSheetId="2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3">#REF!</definedName>
    <definedName name="gavi" localSheetId="5">#REF!</definedName>
    <definedName name="gavi" localSheetId="2">#REF!</definedName>
    <definedName name="gavi">#REF!</definedName>
    <definedName name="gavii" localSheetId="3">#REF!</definedName>
    <definedName name="gavii" localSheetId="5">#REF!</definedName>
    <definedName name="gavii" localSheetId="2">#REF!</definedName>
    <definedName name="gavii">#REF!</definedName>
    <definedName name="gaviii" localSheetId="3">#REF!</definedName>
    <definedName name="gaviii" localSheetId="5">#REF!</definedName>
    <definedName name="gaviii" localSheetId="2">#REF!</definedName>
    <definedName name="gaviii">#REF!</definedName>
    <definedName name="gaviiii" localSheetId="3">#REF!</definedName>
    <definedName name="gaviiii" localSheetId="5">#REF!</definedName>
    <definedName name="gaviiii" localSheetId="2">#REF!</definedName>
    <definedName name="gaviiii">#REF!</definedName>
    <definedName name="GAVION" localSheetId="3">#REF!</definedName>
    <definedName name="GAVION">#REF!</definedName>
    <definedName name="Gaviones">[19]MATERIALES!$G$32</definedName>
    <definedName name="GENERADOR_DIESEL_400KW" localSheetId="3">#REF!</definedName>
    <definedName name="GENERADOR_DIESEL_400KW" localSheetId="2">#REF!</definedName>
    <definedName name="GENERADOR_DIESEL_400KW">#REF!</definedName>
    <definedName name="GFGFF" localSheetId="3" hidden="1">#REF!</definedName>
    <definedName name="GFGFF" localSheetId="5" hidden="1">#REF!</definedName>
    <definedName name="GFGFF" localSheetId="2" hidden="1">#REF!</definedName>
    <definedName name="GFGFF" hidden="1">#REF!</definedName>
    <definedName name="GFSG" localSheetId="3" hidden="1">#REF!</definedName>
    <definedName name="GFSG" localSheetId="5" hidden="1">#REF!</definedName>
    <definedName name="GFSG" localSheetId="2" hidden="1">#REF!</definedName>
    <definedName name="GFSG" hidden="1">#REF!</definedName>
    <definedName name="glagua">'[30]Analisis Unit. '!$F$43</definedName>
    <definedName name="glpintura">'[30]Analisis Unit. '!$F$49</definedName>
    <definedName name="GOTEROCOL" localSheetId="3">#REF!</definedName>
    <definedName name="GOTEROCOL" localSheetId="5">#REF!</definedName>
    <definedName name="GOTEROCOL" localSheetId="2">#REF!</definedName>
    <definedName name="GOTEROCOL">#REF!</definedName>
    <definedName name="GOTERORAN" localSheetId="3">#REF!</definedName>
    <definedName name="GOTERORAN" localSheetId="5">#REF!</definedName>
    <definedName name="GOTERORAN" localSheetId="2">#REF!</definedName>
    <definedName name="GOTERORAN">#REF!</definedName>
    <definedName name="GRAA_LAV_CLASIF" localSheetId="5">'[24]MATERIALES LISTADO'!$D$10</definedName>
    <definedName name="GRAA_LAV_CLASIF">'[25]MATERIALES LISTADO'!$D$10</definedName>
    <definedName name="GRADER12G">[19]EQUIPOS!$I$11</definedName>
    <definedName name="GRANITO_30x30" localSheetId="3">#REF!</definedName>
    <definedName name="GRANITO_30x30" localSheetId="2">#REF!</definedName>
    <definedName name="GRANITO_30x30">#REF!</definedName>
    <definedName name="GRANITO_40x40" localSheetId="3">#REF!</definedName>
    <definedName name="GRANITO_40x40" localSheetId="2">#REF!</definedName>
    <definedName name="GRANITO_40x40">#REF!</definedName>
    <definedName name="GRANITO_FONDO_BCO_30x30" localSheetId="3">#REF!</definedName>
    <definedName name="GRANITO_FONDO_BCO_30x30" localSheetId="2">#REF!</definedName>
    <definedName name="GRANITO_FONDO_BCO_30x30">#REF!</definedName>
    <definedName name="GRANITO_FONDO_GRIS" localSheetId="3">#REF!</definedName>
    <definedName name="GRANITO_FONDO_GRIS" localSheetId="2">#REF!</definedName>
    <definedName name="GRANITO_FONDO_GRIS">#REF!</definedName>
    <definedName name="GRAVA" localSheetId="3">#REF!</definedName>
    <definedName name="Grava" localSheetId="5">[17]Insumos!$B$12:$D$12</definedName>
    <definedName name="GRAVA" localSheetId="2">#REF!</definedName>
    <definedName name="GRAVA">#REF!</definedName>
    <definedName name="Grava_de_1_2__3_4__Clasificada" localSheetId="3">#REF!</definedName>
    <definedName name="Grava_de_1_2__3_4__Clasificada" localSheetId="5">#REF!</definedName>
    <definedName name="Grava_de_1_2__3_4__Clasificada" localSheetId="2">#REF!</definedName>
    <definedName name="Grava_de_1_2__3_4__Clasificada">#REF!</definedName>
    <definedName name="GRAVAL" localSheetId="3">#REF!</definedName>
    <definedName name="GRAVAL" localSheetId="5">[4]insumo!$D$22</definedName>
    <definedName name="GRAVAL" localSheetId="2">#REF!</definedName>
    <definedName name="GRAVAL">#REF!</definedName>
    <definedName name="Gravilla" localSheetId="3">#REF!</definedName>
    <definedName name="Gravilla" localSheetId="2">#REF!</definedName>
    <definedName name="Gravilla">#REF!</definedName>
    <definedName name="Gravilla_1_2__3_16__Clasificada" localSheetId="3">#REF!</definedName>
    <definedName name="Gravilla_1_2__3_16__Clasificada" localSheetId="5">#REF!</definedName>
    <definedName name="Gravilla_1_2__3_16__Clasificada" localSheetId="2">#REF!</definedName>
    <definedName name="Gravilla_1_2__3_16__Clasificada">#REF!</definedName>
    <definedName name="Gravilla_de_3_4__3_8__Clasificada" localSheetId="3">#REF!</definedName>
    <definedName name="Gravilla_de_3_4__3_8__Clasificada" localSheetId="5">#REF!</definedName>
    <definedName name="Gravilla_de_3_4__3_8__Clasificada" localSheetId="2">#REF!</definedName>
    <definedName name="Gravilla_de_3_4__3_8__Clasificada">#REF!</definedName>
    <definedName name="GRUA" localSheetId="3">#REF!</definedName>
    <definedName name="GRUA" localSheetId="2">#REF!</definedName>
    <definedName name="GRUA">#REF!</definedName>
    <definedName name="Grúa_Manitowoc_2900" localSheetId="3">#REF!</definedName>
    <definedName name="Grúa_Manitowoc_2900" localSheetId="5">#REF!</definedName>
    <definedName name="Grúa_Manitowoc_2900" localSheetId="2">#REF!</definedName>
    <definedName name="Grúa_Manitowoc_2900">#REF!</definedName>
    <definedName name="Grúa_Manitowoc_2900_2">#N/A</definedName>
    <definedName name="Grúa_Manitowoc_2900_3">#N/A</definedName>
    <definedName name="h" localSheetId="3">[56]Analisis!$J$2</definedName>
    <definedName name="h" localSheetId="5">#REF!</definedName>
    <definedName name="h">[57]Analisis!$J$2</definedName>
    <definedName name="H240KG">'[18]anal term'!$G$1520</definedName>
    <definedName name="HAANT4015124238" localSheetId="3">#REF!</definedName>
    <definedName name="HAANT4015124238" localSheetId="5">#REF!</definedName>
    <definedName name="HAANT4015124238" localSheetId="2">#REF!</definedName>
    <definedName name="HAANT4015124238">#REF!</definedName>
    <definedName name="HAANT4015180238" localSheetId="3">#REF!</definedName>
    <definedName name="HAANT4015180238" localSheetId="5">#REF!</definedName>
    <definedName name="HAANT4015180238" localSheetId="2">#REF!</definedName>
    <definedName name="HAANT4015180238">#REF!</definedName>
    <definedName name="HAANT4015210238" localSheetId="3">#REF!</definedName>
    <definedName name="HAANT4015210238" localSheetId="5">#REF!</definedName>
    <definedName name="HAANT4015210238" localSheetId="2">#REF!</definedName>
    <definedName name="HAANT4015210238">#REF!</definedName>
    <definedName name="HAANT4015240238" localSheetId="3">#REF!</definedName>
    <definedName name="HAANT4015240238" localSheetId="5">#REF!</definedName>
    <definedName name="HAANT4015240238" localSheetId="2">#REF!</definedName>
    <definedName name="HAANT4015240238">#REF!</definedName>
    <definedName name="HAC" localSheetId="3">'[35]ANALISIS PARTIDAS CARRET.'!$H$568</definedName>
    <definedName name="HAC" localSheetId="0">'[36]ANALISIS PARTIDAS CARRET.'!$H$600</definedName>
    <definedName name="HAC">'[37]ANALISIS PARTIDAS CARRET.'!$H$581</definedName>
    <definedName name="HACHA" localSheetId="3">#REF!</definedName>
    <definedName name="HACHA" localSheetId="2">#REF!</definedName>
    <definedName name="HACHA">#REF!</definedName>
    <definedName name="HACOL20201244041238A20LIG" localSheetId="3">#REF!</definedName>
    <definedName name="HACOL20201244041238A20LIG" localSheetId="5">#REF!</definedName>
    <definedName name="HACOL20201244041238A20LIG" localSheetId="2">#REF!</definedName>
    <definedName name="HACOL20201244041238A20LIG">#REF!</definedName>
    <definedName name="HACOL20201244041238A20MANO" localSheetId="3">#REF!</definedName>
    <definedName name="HACOL20201244041238A20MANO" localSheetId="5">#REF!</definedName>
    <definedName name="HACOL20201244041238A20MANO" localSheetId="2">#REF!</definedName>
    <definedName name="HACOL20201244041238A20MANO">#REF!</definedName>
    <definedName name="HACOL20201244043814A20LIG" localSheetId="3">#REF!</definedName>
    <definedName name="HACOL20201244043814A20LIG" localSheetId="5">#REF!</definedName>
    <definedName name="HACOL20201244043814A20LIG" localSheetId="2">#REF!</definedName>
    <definedName name="HACOL20201244043814A20LIG">#REF!</definedName>
    <definedName name="HACOL20201244043814A20MANO" localSheetId="3">#REF!</definedName>
    <definedName name="HACOL20201244043814A20MANO" localSheetId="5">#REF!</definedName>
    <definedName name="HACOL20201244043814A20MANO" localSheetId="2">#REF!</definedName>
    <definedName name="HACOL20201244043814A20MANO">#REF!</definedName>
    <definedName name="HACOL2020180404122538A20" localSheetId="3">#REF!</definedName>
    <definedName name="HACOL2020180404122538A20" localSheetId="5">#REF!</definedName>
    <definedName name="HACOL2020180404122538A20" localSheetId="2">#REF!</definedName>
    <definedName name="HACOL2020180404122538A20">#REF!</definedName>
    <definedName name="HACOL20201804041238A20" localSheetId="3">#REF!</definedName>
    <definedName name="HACOL20201804041238A20" localSheetId="5">#REF!</definedName>
    <definedName name="HACOL20201804041238A20" localSheetId="2">#REF!</definedName>
    <definedName name="HACOL20201804041238A20">#REF!</definedName>
    <definedName name="HACOL2020180604122538A20" localSheetId="3">#REF!</definedName>
    <definedName name="HACOL2020180604122538A20" localSheetId="5">#REF!</definedName>
    <definedName name="HACOL2020180604122538A20" localSheetId="2">#REF!</definedName>
    <definedName name="HACOL2020180604122538A20">#REF!</definedName>
    <definedName name="HACOL20201806041238A20" localSheetId="3">#REF!</definedName>
    <definedName name="HACOL20201806041238A20" localSheetId="5">#REF!</definedName>
    <definedName name="HACOL20201806041238A20" localSheetId="2">#REF!</definedName>
    <definedName name="HACOL20201806041238A20">#REF!</definedName>
    <definedName name="HACOL20301244041238A20LIG" localSheetId="3">#REF!</definedName>
    <definedName name="HACOL20301244041238A20LIG" localSheetId="5">#REF!</definedName>
    <definedName name="HACOL20301244041238A20LIG" localSheetId="2">#REF!</definedName>
    <definedName name="HACOL20301244041238A20LIG">#REF!</definedName>
    <definedName name="HACOL20301244041238A20MANO" localSheetId="3">#REF!</definedName>
    <definedName name="HACOL20301244041238A20MANO" localSheetId="5">#REF!</definedName>
    <definedName name="HACOL20301244041238A20MANO" localSheetId="2">#REF!</definedName>
    <definedName name="HACOL20301244041238A20MANO">#REF!</definedName>
    <definedName name="HACOL2030180604122538A20" localSheetId="3">#REF!</definedName>
    <definedName name="HACOL2030180604122538A20" localSheetId="5">#REF!</definedName>
    <definedName name="HACOL2030180604122538A20" localSheetId="2">#REF!</definedName>
    <definedName name="HACOL2030180604122538A20">#REF!</definedName>
    <definedName name="HACOL20301806041238A20" localSheetId="3">#REF!</definedName>
    <definedName name="HACOL20301806041238A20" localSheetId="5">#REF!</definedName>
    <definedName name="HACOL20301806041238A20" localSheetId="2">#REF!</definedName>
    <definedName name="HACOL20301806041238A20">#REF!</definedName>
    <definedName name="HACOL2040CISTCONTRA" localSheetId="3">#REF!</definedName>
    <definedName name="HACOL2040CISTCONTRA" localSheetId="5">#REF!</definedName>
    <definedName name="HACOL2040CISTCONTRA" localSheetId="2">#REF!</definedName>
    <definedName name="HACOL2040CISTCONTRA">#REF!</definedName>
    <definedName name="HACOL2040PORTCISTCONTRA" localSheetId="3">#REF!</definedName>
    <definedName name="HACOL2040PORTCISTCONTRA" localSheetId="5">#REF!</definedName>
    <definedName name="HACOL2040PORTCISTCONTRA" localSheetId="2">#REF!</definedName>
    <definedName name="HACOL2040PORTCISTCONTRA">#REF!</definedName>
    <definedName name="HACOL30301244081238A20LIG" localSheetId="3">#REF!</definedName>
    <definedName name="HACOL30301244081238A20LIG" localSheetId="5">#REF!</definedName>
    <definedName name="HACOL30301244081238A20LIG" localSheetId="2">#REF!</definedName>
    <definedName name="HACOL30301244081238A20LIG">#REF!</definedName>
    <definedName name="HACOL30301244081238A20MANO" localSheetId="3">#REF!</definedName>
    <definedName name="HACOL30301244081238A20MANO" localSheetId="5">#REF!</definedName>
    <definedName name="HACOL30301244081238A20MANO" localSheetId="2">#REF!</definedName>
    <definedName name="HACOL30301244081238A20MANO">#REF!</definedName>
    <definedName name="HACOL3030180408122538A30" localSheetId="3">#REF!</definedName>
    <definedName name="HACOL3030180408122538A30" localSheetId="5">#REF!</definedName>
    <definedName name="HACOL3030180408122538A30" localSheetId="2">#REF!</definedName>
    <definedName name="HACOL3030180408122538A30">#REF!</definedName>
    <definedName name="HACOL3030180408122538A30PORT" localSheetId="3">#REF!</definedName>
    <definedName name="HACOL3030180408122538A30PORT" localSheetId="5">#REF!</definedName>
    <definedName name="HACOL3030180408122538A30PORT" localSheetId="2">#REF!</definedName>
    <definedName name="HACOL3030180408122538A30PORT">#REF!</definedName>
    <definedName name="HACOL30301804081238A30" localSheetId="3">#REF!</definedName>
    <definedName name="HACOL30301804081238A30" localSheetId="5">#REF!</definedName>
    <definedName name="HACOL30301804081238A30" localSheetId="2">#REF!</definedName>
    <definedName name="HACOL30301804081238A30">#REF!</definedName>
    <definedName name="HACOL30301804081238A30PORT" localSheetId="3">#REF!</definedName>
    <definedName name="HACOL30301804081238A30PORT" localSheetId="5">#REF!</definedName>
    <definedName name="HACOL30301804081238A30PORT" localSheetId="2">#REF!</definedName>
    <definedName name="HACOL30301804081238A30PORT">#REF!</definedName>
    <definedName name="HACOL3030180608122538A30" localSheetId="3">#REF!</definedName>
    <definedName name="HACOL3030180608122538A30" localSheetId="5">#REF!</definedName>
    <definedName name="HACOL3030180608122538A30" localSheetId="2">#REF!</definedName>
    <definedName name="HACOL3030180608122538A30">#REF!</definedName>
    <definedName name="HACOL3030180608122538A30PORT" localSheetId="3">#REF!</definedName>
    <definedName name="HACOL3030180608122538A30PORT" localSheetId="5">#REF!</definedName>
    <definedName name="HACOL3030180608122538A30PORT" localSheetId="2">#REF!</definedName>
    <definedName name="HACOL3030180608122538A30PORT">#REF!</definedName>
    <definedName name="HACOL30301806081238A30" localSheetId="3">#REF!</definedName>
    <definedName name="HACOL30301806081238A30" localSheetId="5">#REF!</definedName>
    <definedName name="HACOL30301806081238A30" localSheetId="2">#REF!</definedName>
    <definedName name="HACOL30301806081238A30">#REF!</definedName>
    <definedName name="HACOL30301806081238A30PORT" localSheetId="3">#REF!</definedName>
    <definedName name="HACOL30301806081238A30PORT" localSheetId="5">#REF!</definedName>
    <definedName name="HACOL30301806081238A30PORT" localSheetId="2">#REF!</definedName>
    <definedName name="HACOL30301806081238A30PORT">#REF!</definedName>
    <definedName name="HACOL30302104043438A30" localSheetId="3">#REF!</definedName>
    <definedName name="HACOL30302104043438A30" localSheetId="5">#REF!</definedName>
    <definedName name="HACOL30302104043438A30" localSheetId="2">#REF!</definedName>
    <definedName name="HACOL30302104043438A30">#REF!</definedName>
    <definedName name="HACOL30302104043438A30PORT" localSheetId="3">#REF!</definedName>
    <definedName name="HACOL30302104043438A30PORT" localSheetId="5">#REF!</definedName>
    <definedName name="HACOL30302104043438A30PORT" localSheetId="2">#REF!</definedName>
    <definedName name="HACOL30302104043438A30PORT">#REF!</definedName>
    <definedName name="HACOL30302106043438A30" localSheetId="3">#REF!</definedName>
    <definedName name="HACOL30302106043438A30" localSheetId="5">#REF!</definedName>
    <definedName name="HACOL30302106043438A30" localSheetId="2">#REF!</definedName>
    <definedName name="HACOL30302106043438A30">#REF!</definedName>
    <definedName name="HACOL30302106043438A30PORT" localSheetId="3">#REF!</definedName>
    <definedName name="HACOL30302106043438A30PORT" localSheetId="5">#REF!</definedName>
    <definedName name="HACOL30302106043438A30PORT" localSheetId="2">#REF!</definedName>
    <definedName name="HACOL30302106043438A30PORT">#REF!</definedName>
    <definedName name="HACOL30302404043438A30" localSheetId="3">#REF!</definedName>
    <definedName name="HACOL30302404043438A30" localSheetId="5">#REF!</definedName>
    <definedName name="HACOL30302404043438A30" localSheetId="2">#REF!</definedName>
    <definedName name="HACOL30302404043438A30">#REF!</definedName>
    <definedName name="HACOL30302404043438A30PORT" localSheetId="3">#REF!</definedName>
    <definedName name="HACOL30302404043438A30PORT" localSheetId="5">#REF!</definedName>
    <definedName name="HACOL30302404043438A30PORT" localSheetId="2">#REF!</definedName>
    <definedName name="HACOL30302404043438A30PORT">#REF!</definedName>
    <definedName name="HACOL30302406043438A30" localSheetId="3">#REF!</definedName>
    <definedName name="HACOL30302406043438A30" localSheetId="5">#REF!</definedName>
    <definedName name="HACOL30302406043438A30" localSheetId="2">#REF!</definedName>
    <definedName name="HACOL30302406043438A30">#REF!</definedName>
    <definedName name="HACOL30302406043438A30PORT" localSheetId="3">#REF!</definedName>
    <definedName name="HACOL30302406043438A30PORT" localSheetId="5">#REF!</definedName>
    <definedName name="HACOL30302406043438A30PORT" localSheetId="2">#REF!</definedName>
    <definedName name="HACOL30302406043438A30PORT">#REF!</definedName>
    <definedName name="HACOL30401244043438A30LIG" localSheetId="3">#REF!</definedName>
    <definedName name="HACOL30401244043438A30LIG" localSheetId="5">#REF!</definedName>
    <definedName name="HACOL30401244043438A30LIG" localSheetId="2">#REF!</definedName>
    <definedName name="HACOL30401244043438A30LIG">#REF!</definedName>
    <definedName name="HACOL30401244043438A30MANO" localSheetId="3">#REF!</definedName>
    <definedName name="HACOL30401244043438A30MANO" localSheetId="5">#REF!</definedName>
    <definedName name="HACOL30401244043438A30MANO" localSheetId="2">#REF!</definedName>
    <definedName name="HACOL30401244043438A30MANO">#REF!</definedName>
    <definedName name="HACOL30401804043438A30" localSheetId="3">#REF!</definedName>
    <definedName name="HACOL30401804043438A30" localSheetId="5">#REF!</definedName>
    <definedName name="HACOL30401804043438A30" localSheetId="2">#REF!</definedName>
    <definedName name="HACOL30401804043438A30">#REF!</definedName>
    <definedName name="HACOL30401804043438A30PORT" localSheetId="3">#REF!</definedName>
    <definedName name="HACOL30401804043438A30PORT" localSheetId="5">#REF!</definedName>
    <definedName name="HACOL30401804043438A30PORT" localSheetId="2">#REF!</definedName>
    <definedName name="HACOL30401804043438A30PORT">#REF!</definedName>
    <definedName name="HACOL30401806043438A30" localSheetId="3">#REF!</definedName>
    <definedName name="HACOL30401806043438A30" localSheetId="5">#REF!</definedName>
    <definedName name="HACOL30401806043438A30" localSheetId="2">#REF!</definedName>
    <definedName name="HACOL30401806043438A30">#REF!</definedName>
    <definedName name="HACOL30401806043438A30PORT" localSheetId="3">#REF!</definedName>
    <definedName name="HACOL30401806043438A30PORT" localSheetId="5">#REF!</definedName>
    <definedName name="HACOL30401806043438A30PORT" localSheetId="2">#REF!</definedName>
    <definedName name="HACOL30401806043438A30PORT">#REF!</definedName>
    <definedName name="HACOL30402104043438A30" localSheetId="3">#REF!</definedName>
    <definedName name="HACOL30402104043438A30" localSheetId="5">#REF!</definedName>
    <definedName name="HACOL30402104043438A30" localSheetId="2">#REF!</definedName>
    <definedName name="HACOL30402104043438A30">#REF!</definedName>
    <definedName name="HACOL30402104043438A30PORT" localSheetId="3">#REF!</definedName>
    <definedName name="HACOL30402104043438A30PORT" localSheetId="5">#REF!</definedName>
    <definedName name="HACOL30402104043438A30PORT" localSheetId="2">#REF!</definedName>
    <definedName name="HACOL30402104043438A30PORT">#REF!</definedName>
    <definedName name="HACOL30402106043438A30" localSheetId="3">#REF!</definedName>
    <definedName name="HACOL30402106043438A30" localSheetId="5">#REF!</definedName>
    <definedName name="HACOL30402106043438A30" localSheetId="2">#REF!</definedName>
    <definedName name="HACOL30402106043438A30">#REF!</definedName>
    <definedName name="HACOL30402106043438A30PORT" localSheetId="3">#REF!</definedName>
    <definedName name="HACOL30402106043438A30PORT" localSheetId="5">#REF!</definedName>
    <definedName name="HACOL30402106043438A30PORT" localSheetId="2">#REF!</definedName>
    <definedName name="HACOL30402106043438A30PORT">#REF!</definedName>
    <definedName name="HACOL30402404043438A30" localSheetId="3">#REF!</definedName>
    <definedName name="HACOL30402404043438A30" localSheetId="5">#REF!</definedName>
    <definedName name="HACOL30402404043438A30" localSheetId="2">#REF!</definedName>
    <definedName name="HACOL30402404043438A30">#REF!</definedName>
    <definedName name="HACOL30402404043438A30PORT" localSheetId="3">#REF!</definedName>
    <definedName name="HACOL30402404043438A30PORT" localSheetId="5">#REF!</definedName>
    <definedName name="HACOL30402404043438A30PORT" localSheetId="2">#REF!</definedName>
    <definedName name="HACOL30402404043438A30PORT">#REF!</definedName>
    <definedName name="HACOL30402406043438A30" localSheetId="3">#REF!</definedName>
    <definedName name="HACOL30402406043438A30" localSheetId="5">#REF!</definedName>
    <definedName name="HACOL30402406043438A30" localSheetId="2">#REF!</definedName>
    <definedName name="HACOL30402406043438A30">#REF!</definedName>
    <definedName name="HACOL30402406043438A30PORT" localSheetId="3">#REF!</definedName>
    <definedName name="HACOL30402406043438A30PORT" localSheetId="5">#REF!</definedName>
    <definedName name="HACOL30402406043438A30PORT" localSheetId="2">#REF!</definedName>
    <definedName name="HACOL30402406043438A30PORT">#REF!</definedName>
    <definedName name="HACOL3040ENTRADAESTECONTRA" localSheetId="3">#REF!</definedName>
    <definedName name="HACOL3040ENTRADAESTECONTRA" localSheetId="5">#REF!</definedName>
    <definedName name="HACOL3040ENTRADAESTECONTRA" localSheetId="2">#REF!</definedName>
    <definedName name="HACOL3040ENTRADAESTECONTRA">#REF!</definedName>
    <definedName name="HACOL40401244041243438A20LIG" localSheetId="3">#REF!</definedName>
    <definedName name="HACOL40401244041243438A20LIG" localSheetId="5">#REF!</definedName>
    <definedName name="HACOL40401244041243438A20LIG" localSheetId="2">#REF!</definedName>
    <definedName name="HACOL40401244041243438A20LIG">#REF!</definedName>
    <definedName name="HACOL40401244041243438A20MANO" localSheetId="3">#REF!</definedName>
    <definedName name="HACOL40401244041243438A20MANO" localSheetId="5">#REF!</definedName>
    <definedName name="HACOL40401244041243438A20MANO" localSheetId="2">#REF!</definedName>
    <definedName name="HACOL40401244041243438A20MANO">#REF!</definedName>
    <definedName name="HACOL4040180404124342538A20" localSheetId="3">#REF!</definedName>
    <definedName name="HACOL4040180404124342538A20" localSheetId="5">#REF!</definedName>
    <definedName name="HACOL4040180404124342538A20" localSheetId="2">#REF!</definedName>
    <definedName name="HACOL4040180404124342538A20">#REF!</definedName>
    <definedName name="HACOL4040180404124342538A20PORT" localSheetId="3">#REF!</definedName>
    <definedName name="HACOL4040180404124342538A20PORT" localSheetId="5">#REF!</definedName>
    <definedName name="HACOL4040180404124342538A20PORT" localSheetId="2">#REF!</definedName>
    <definedName name="HACOL4040180404124342538A20PORT">#REF!</definedName>
    <definedName name="HACOL40401804041243438A20" localSheetId="3">#REF!</definedName>
    <definedName name="HACOL40401804041243438A20" localSheetId="5">#REF!</definedName>
    <definedName name="HACOL40401804041243438A20" localSheetId="2">#REF!</definedName>
    <definedName name="HACOL40401804041243438A20">#REF!</definedName>
    <definedName name="HACOL40401804041243438A20PORT" localSheetId="3">#REF!</definedName>
    <definedName name="HACOL40401804041243438A20PORT" localSheetId="5">#REF!</definedName>
    <definedName name="HACOL40401804041243438A20PORT" localSheetId="2">#REF!</definedName>
    <definedName name="HACOL40401804041243438A20PORT">#REF!</definedName>
    <definedName name="HACOL4040180604124342538A30" localSheetId="3">#REF!</definedName>
    <definedName name="HACOL4040180604124342538A30" localSheetId="5">#REF!</definedName>
    <definedName name="HACOL4040180604124342538A30" localSheetId="2">#REF!</definedName>
    <definedName name="HACOL4040180604124342538A30">#REF!</definedName>
    <definedName name="HACOL4040180604124342538A30PORT" localSheetId="3">#REF!</definedName>
    <definedName name="HACOL4040180604124342538A30PORT" localSheetId="5">#REF!</definedName>
    <definedName name="HACOL4040180604124342538A30PORT" localSheetId="2">#REF!</definedName>
    <definedName name="HACOL4040180604124342538A30PORT">#REF!</definedName>
    <definedName name="HACOL40401806041243438A30" localSheetId="3">#REF!</definedName>
    <definedName name="HACOL40401806041243438A30" localSheetId="5">#REF!</definedName>
    <definedName name="HACOL40401806041243438A30" localSheetId="2">#REF!</definedName>
    <definedName name="HACOL40401806041243438A30">#REF!</definedName>
    <definedName name="HACOL40401806041243438A30PORT" localSheetId="3">#REF!</definedName>
    <definedName name="HACOL40401806041243438A30PORT" localSheetId="5">#REF!</definedName>
    <definedName name="HACOL40401806041243438A30PORT" localSheetId="2">#REF!</definedName>
    <definedName name="HACOL40401806041243438A30PORT">#REF!</definedName>
    <definedName name="HACOL4040210404122543438A20" localSheetId="3">#REF!</definedName>
    <definedName name="HACOL4040210404122543438A20" localSheetId="5">#REF!</definedName>
    <definedName name="HACOL4040210404122543438A20" localSheetId="2">#REF!</definedName>
    <definedName name="HACOL4040210404122543438A20">#REF!</definedName>
    <definedName name="HACOL4040210404122543438A20PORT" localSheetId="3">#REF!</definedName>
    <definedName name="HACOL4040210404122543438A20PORT" localSheetId="5">#REF!</definedName>
    <definedName name="HACOL4040210404122543438A20PORT" localSheetId="2">#REF!</definedName>
    <definedName name="HACOL4040210404122543438A20PORT">#REF!</definedName>
    <definedName name="HACOL40402104041243438A20" localSheetId="3">#REF!</definedName>
    <definedName name="HACOL40402104041243438A20" localSheetId="5">#REF!</definedName>
    <definedName name="HACOL40402104041243438A20" localSheetId="2">#REF!</definedName>
    <definedName name="HACOL40402104041243438A20">#REF!</definedName>
    <definedName name="HACOL40402104041243438A20PORT" localSheetId="3">#REF!</definedName>
    <definedName name="HACOL40402104041243438A20PORT" localSheetId="5">#REF!</definedName>
    <definedName name="HACOL40402104041243438A20PORT" localSheetId="2">#REF!</definedName>
    <definedName name="HACOL40402104041243438A20PORT">#REF!</definedName>
    <definedName name="HACOL4040210604122543438A30" localSheetId="3">#REF!</definedName>
    <definedName name="HACOL4040210604122543438A30" localSheetId="5">#REF!</definedName>
    <definedName name="HACOL4040210604122543438A30" localSheetId="2">#REF!</definedName>
    <definedName name="HACOL4040210604122543438A30">#REF!</definedName>
    <definedName name="HACOL4040210604122543438A30PORT" localSheetId="3">#REF!</definedName>
    <definedName name="HACOL4040210604122543438A30PORT" localSheetId="5">#REF!</definedName>
    <definedName name="HACOL4040210604122543438A30PORT" localSheetId="2">#REF!</definedName>
    <definedName name="HACOL4040210604122543438A30PORT">#REF!</definedName>
    <definedName name="HACOL40402106041243438A30" localSheetId="3">#REF!</definedName>
    <definedName name="HACOL40402106041243438A30" localSheetId="5">#REF!</definedName>
    <definedName name="HACOL40402106041243438A30" localSheetId="2">#REF!</definedName>
    <definedName name="HACOL40402106041243438A30">#REF!</definedName>
    <definedName name="HACOL40402106041243438A30PORT" localSheetId="3">#REF!</definedName>
    <definedName name="HACOL40402106041243438A30PORT" localSheetId="5">#REF!</definedName>
    <definedName name="HACOL40402106041243438A30PORT" localSheetId="2">#REF!</definedName>
    <definedName name="HACOL40402106041243438A30PORT">#REF!</definedName>
    <definedName name="HACOL4040240404122543438A20" localSheetId="3">#REF!</definedName>
    <definedName name="HACOL4040240404122543438A20" localSheetId="5">#REF!</definedName>
    <definedName name="HACOL4040240404122543438A20" localSheetId="2">#REF!</definedName>
    <definedName name="HACOL4040240404122543438A20">#REF!</definedName>
    <definedName name="HACOL4040240404122543438A20PORT" localSheetId="3">#REF!</definedName>
    <definedName name="HACOL4040240404122543438A20PORT" localSheetId="5">#REF!</definedName>
    <definedName name="HACOL4040240404122543438A20PORT" localSheetId="2">#REF!</definedName>
    <definedName name="HACOL4040240404122543438A20PORT">#REF!</definedName>
    <definedName name="HACOL40402404041243438A20" localSheetId="3">#REF!</definedName>
    <definedName name="HACOL40402404041243438A20" localSheetId="5">#REF!</definedName>
    <definedName name="HACOL40402404041243438A20" localSheetId="2">#REF!</definedName>
    <definedName name="HACOL40402404041243438A20">#REF!</definedName>
    <definedName name="HACOL40402404041243438A20PORT" localSheetId="3">#REF!</definedName>
    <definedName name="HACOL40402404041243438A20PORT" localSheetId="5">#REF!</definedName>
    <definedName name="HACOL40402404041243438A20PORT" localSheetId="2">#REF!</definedName>
    <definedName name="HACOL40402404041243438A20PORT">#REF!</definedName>
    <definedName name="HACOL4040240604122543438A30" localSheetId="3">#REF!</definedName>
    <definedName name="HACOL4040240604122543438A30" localSheetId="5">#REF!</definedName>
    <definedName name="HACOL4040240604122543438A30" localSheetId="2">#REF!</definedName>
    <definedName name="HACOL4040240604122543438A30">#REF!</definedName>
    <definedName name="HACOL4040240604122543438A30PORT" localSheetId="3">#REF!</definedName>
    <definedName name="HACOL4040240604122543438A30PORT" localSheetId="5">#REF!</definedName>
    <definedName name="HACOL4040240604122543438A30PORT" localSheetId="2">#REF!</definedName>
    <definedName name="HACOL4040240604122543438A30PORT">#REF!</definedName>
    <definedName name="HACOL40402406041243438A30" localSheetId="3">#REF!</definedName>
    <definedName name="HACOL40402406041243438A30" localSheetId="5">#REF!</definedName>
    <definedName name="HACOL40402406041243438A30" localSheetId="2">#REF!</definedName>
    <definedName name="HACOL40402406041243438A30">#REF!</definedName>
    <definedName name="HACOL40402406041243438A30PORT" localSheetId="3">#REF!</definedName>
    <definedName name="HACOL40402406041243438A30PORT" localSheetId="5">#REF!</definedName>
    <definedName name="HACOL40402406041243438A30PORT" localSheetId="2">#REF!</definedName>
    <definedName name="HACOL40402406041243438A30PORT">#REF!</definedName>
    <definedName name="HACOL5050124404344138A20LIG" localSheetId="3">#REF!</definedName>
    <definedName name="HACOL5050124404344138A20LIG" localSheetId="5">#REF!</definedName>
    <definedName name="HACOL5050124404344138A20LIG" localSheetId="2">#REF!</definedName>
    <definedName name="HACOL5050124404344138A20LIG">#REF!</definedName>
    <definedName name="HACOL5050124404344138A20MANO" localSheetId="3">#REF!</definedName>
    <definedName name="HACOL5050124404344138A20MANO" localSheetId="5">#REF!</definedName>
    <definedName name="HACOL5050124404344138A20MANO" localSheetId="2">#REF!</definedName>
    <definedName name="HACOL5050124404344138A20MANO">#REF!</definedName>
    <definedName name="HACOL5050180404344138A20" localSheetId="3">#REF!</definedName>
    <definedName name="HACOL5050180404344138A20" localSheetId="5">#REF!</definedName>
    <definedName name="HACOL5050180404344138A20" localSheetId="2">#REF!</definedName>
    <definedName name="HACOL5050180404344138A20">#REF!</definedName>
    <definedName name="HACOL5050180404344138A20PORT" localSheetId="3">#REF!</definedName>
    <definedName name="HACOL5050180404344138A20PORT" localSheetId="5">#REF!</definedName>
    <definedName name="HACOL5050180404344138A20PORT" localSheetId="2">#REF!</definedName>
    <definedName name="HACOL5050180404344138A20PORT">#REF!</definedName>
    <definedName name="HACOL5050180604344138A20" localSheetId="3">#REF!</definedName>
    <definedName name="HACOL5050180604344138A20" localSheetId="5">#REF!</definedName>
    <definedName name="HACOL5050180604344138A20" localSheetId="2">#REF!</definedName>
    <definedName name="HACOL5050180604344138A20">#REF!</definedName>
    <definedName name="HACOL5050180604344138A20PORT" localSheetId="3">#REF!</definedName>
    <definedName name="HACOL5050180604344138A20PORT" localSheetId="5">#REF!</definedName>
    <definedName name="HACOL5050180604344138A20PORT" localSheetId="2">#REF!</definedName>
    <definedName name="HACOL5050180604344138A20PORT">#REF!</definedName>
    <definedName name="HACOL5050210404344138A20" localSheetId="3">#REF!</definedName>
    <definedName name="HACOL5050210404344138A20" localSheetId="5">#REF!</definedName>
    <definedName name="HACOL5050210404344138A20" localSheetId="2">#REF!</definedName>
    <definedName name="HACOL5050210404344138A20">#REF!</definedName>
    <definedName name="HACOL5050210404344138A20PORT" localSheetId="3">#REF!</definedName>
    <definedName name="HACOL5050210404344138A20PORT" localSheetId="5">#REF!</definedName>
    <definedName name="HACOL5050210404344138A20PORT" localSheetId="2">#REF!</definedName>
    <definedName name="HACOL5050210404344138A20PORT">#REF!</definedName>
    <definedName name="HACOL5050210604344138A20" localSheetId="3">#REF!</definedName>
    <definedName name="HACOL5050210604344138A20" localSheetId="5">#REF!</definedName>
    <definedName name="HACOL5050210604344138A20" localSheetId="2">#REF!</definedName>
    <definedName name="HACOL5050210604344138A20">#REF!</definedName>
    <definedName name="HACOL5050210604344138A20PORT" localSheetId="3">#REF!</definedName>
    <definedName name="HACOL5050210604344138A20PORT" localSheetId="5">#REF!</definedName>
    <definedName name="HACOL5050210604344138A20PORT" localSheetId="2">#REF!</definedName>
    <definedName name="HACOL5050210604344138A20PORT">#REF!</definedName>
    <definedName name="HACOL5050240404344138A20" localSheetId="3">#REF!</definedName>
    <definedName name="HACOL5050240404344138A20" localSheetId="5">#REF!</definedName>
    <definedName name="HACOL5050240404344138A20" localSheetId="2">#REF!</definedName>
    <definedName name="HACOL5050240404344138A20">#REF!</definedName>
    <definedName name="HACOL5050240404344138A20PORT" localSheetId="3">#REF!</definedName>
    <definedName name="HACOL5050240404344138A20PORT" localSheetId="5">#REF!</definedName>
    <definedName name="HACOL5050240404344138A20PORT" localSheetId="2">#REF!</definedName>
    <definedName name="HACOL5050240404344138A20PORT">#REF!</definedName>
    <definedName name="HACOL5050240604344138A20" localSheetId="3">#REF!</definedName>
    <definedName name="HACOL5050240604344138A20" localSheetId="5">#REF!</definedName>
    <definedName name="HACOL5050240604344138A20" localSheetId="2">#REF!</definedName>
    <definedName name="HACOL5050240604344138A20">#REF!</definedName>
    <definedName name="HACOL5050240604344138A20PORT" localSheetId="3">#REF!</definedName>
    <definedName name="HACOL5050240604344138A20PORT" localSheetId="5">#REF!</definedName>
    <definedName name="HACOL5050240604344138A20PORT" localSheetId="2">#REF!</definedName>
    <definedName name="HACOL5050240604344138A20PORT">#REF!</definedName>
    <definedName name="HACOL60601244012138A20LIG" localSheetId="3">#REF!</definedName>
    <definedName name="HACOL60601244012138A20LIG" localSheetId="5">#REF!</definedName>
    <definedName name="HACOL60601244012138A20LIG" localSheetId="2">#REF!</definedName>
    <definedName name="HACOL60601244012138A20LIG">#REF!</definedName>
    <definedName name="HACOL60601244012138A20MANO" localSheetId="3">#REF!</definedName>
    <definedName name="HACOL60601244012138A20MANO" localSheetId="5">#REF!</definedName>
    <definedName name="HACOL60601244012138A20MANO" localSheetId="2">#REF!</definedName>
    <definedName name="HACOL60601244012138A20MANO">#REF!</definedName>
    <definedName name="HACOL60601804012138A20" localSheetId="3">#REF!</definedName>
    <definedName name="HACOL60601804012138A20" localSheetId="5">#REF!</definedName>
    <definedName name="HACOL60601804012138A20" localSheetId="2">#REF!</definedName>
    <definedName name="HACOL60601804012138A20">#REF!</definedName>
    <definedName name="HACOL60601804012138A30PORT" localSheetId="3">#REF!</definedName>
    <definedName name="HACOL60601804012138A30PORT" localSheetId="5">#REF!</definedName>
    <definedName name="HACOL60601804012138A30PORT" localSheetId="2">#REF!</definedName>
    <definedName name="HACOL60601804012138A30PORT">#REF!</definedName>
    <definedName name="HACOL60601806012138A30" localSheetId="3">#REF!</definedName>
    <definedName name="HACOL60601806012138A30" localSheetId="5">#REF!</definedName>
    <definedName name="HACOL60601806012138A30" localSheetId="2">#REF!</definedName>
    <definedName name="HACOL60601806012138A30">#REF!</definedName>
    <definedName name="HACOL60601806012138A30PORT" localSheetId="3">#REF!</definedName>
    <definedName name="HACOL60601806012138A30PORT" localSheetId="5">#REF!</definedName>
    <definedName name="HACOL60601806012138A30PORT" localSheetId="2">#REF!</definedName>
    <definedName name="HACOL60601806012138A30PORT">#REF!</definedName>
    <definedName name="HACOL60602104012138A20" localSheetId="3">#REF!</definedName>
    <definedName name="HACOL60602104012138A20" localSheetId="5">#REF!</definedName>
    <definedName name="HACOL60602104012138A20" localSheetId="2">#REF!</definedName>
    <definedName name="HACOL60602104012138A20">#REF!</definedName>
    <definedName name="HACOL60602104012138A30PORT" localSheetId="3">#REF!</definedName>
    <definedName name="HACOL60602104012138A30PORT" localSheetId="5">#REF!</definedName>
    <definedName name="HACOL60602104012138A30PORT" localSheetId="2">#REF!</definedName>
    <definedName name="HACOL60602104012138A30PORT">#REF!</definedName>
    <definedName name="HACOL60602106012138A30" localSheetId="3">#REF!</definedName>
    <definedName name="HACOL60602106012138A30" localSheetId="5">#REF!</definedName>
    <definedName name="HACOL60602106012138A30" localSheetId="2">#REF!</definedName>
    <definedName name="HACOL60602106012138A30">#REF!</definedName>
    <definedName name="HACOL60602106012138A30PORT" localSheetId="3">#REF!</definedName>
    <definedName name="HACOL60602106012138A30PORT" localSheetId="5">#REF!</definedName>
    <definedName name="HACOL60602106012138A30PORT" localSheetId="2">#REF!</definedName>
    <definedName name="HACOL60602106012138A30PORT">#REF!</definedName>
    <definedName name="HACOL60602404012138A20" localSheetId="3">#REF!</definedName>
    <definedName name="HACOL60602404012138A20" localSheetId="5">#REF!</definedName>
    <definedName name="HACOL60602404012138A20" localSheetId="2">#REF!</definedName>
    <definedName name="HACOL60602404012138A20">#REF!</definedName>
    <definedName name="HACOL60602404012138A20PORT" localSheetId="3">#REF!</definedName>
    <definedName name="HACOL60602404012138A20PORT" localSheetId="5">#REF!</definedName>
    <definedName name="HACOL60602404012138A20PORT" localSheetId="2">#REF!</definedName>
    <definedName name="HACOL60602404012138A20PORT">#REF!</definedName>
    <definedName name="HACOL60602406012138A20" localSheetId="3">#REF!</definedName>
    <definedName name="HACOL60602406012138A20" localSheetId="5">#REF!</definedName>
    <definedName name="HACOL60602406012138A20" localSheetId="2">#REF!</definedName>
    <definedName name="HACOL60602406012138A20">#REF!</definedName>
    <definedName name="HACOL60602406012138A20PORT" localSheetId="3">#REF!</definedName>
    <definedName name="HACOL60602406012138A20PORT" localSheetId="5">#REF!</definedName>
    <definedName name="HACOL60602406012138A20PORT" localSheetId="2">#REF!</definedName>
    <definedName name="HACOL60602406012138A20PORT">#REF!</definedName>
    <definedName name="HACOLA15201244043814A20LIG" localSheetId="3">#REF!</definedName>
    <definedName name="HACOLA15201244043814A20LIG" localSheetId="5">#REF!</definedName>
    <definedName name="HACOLA15201244043814A20LIG" localSheetId="2">#REF!</definedName>
    <definedName name="HACOLA15201244043814A20LIG">#REF!</definedName>
    <definedName name="HACOLA15201244043814A20MANO" localSheetId="3">#REF!</definedName>
    <definedName name="HACOLA15201244043814A20MANO" localSheetId="5">#REF!</definedName>
    <definedName name="HACOLA15201244043814A20MANO" localSheetId="2">#REF!</definedName>
    <definedName name="HACOLA15201244043814A20MANO">#REF!</definedName>
    <definedName name="HACOLA15201244043838A20LIG" localSheetId="3">#REF!</definedName>
    <definedName name="HACOLA15201244043838A20LIG" localSheetId="5">#REF!</definedName>
    <definedName name="HACOLA15201244043838A20LIG" localSheetId="2">#REF!</definedName>
    <definedName name="HACOLA15201244043838A20LIG">#REF!</definedName>
    <definedName name="HACOLA15201244043838A20MANO" localSheetId="3">#REF!</definedName>
    <definedName name="HACOLA15201244043838A20MANO" localSheetId="5">#REF!</definedName>
    <definedName name="HACOLA15201244043838A20MANO" localSheetId="2">#REF!</definedName>
    <definedName name="HACOLA15201244043838A20MANO">#REF!</definedName>
    <definedName name="HACOLA20201244043814A20LIG" localSheetId="3">#REF!</definedName>
    <definedName name="HACOLA20201244043814A20LIG" localSheetId="5">#REF!</definedName>
    <definedName name="HACOLA20201244043814A20LIG" localSheetId="2">#REF!</definedName>
    <definedName name="HACOLA20201244043814A20LIG">#REF!</definedName>
    <definedName name="HACOLA20201244043814A20MANO" localSheetId="3">#REF!</definedName>
    <definedName name="HACOLA20201244043814A20MANO" localSheetId="5">#REF!</definedName>
    <definedName name="HACOLA20201244043814A20MANO" localSheetId="2">#REF!</definedName>
    <definedName name="HACOLA20201244043814A20MANO">#REF!</definedName>
    <definedName name="HADIN10201244023821214A20LIG" localSheetId="3">#REF!</definedName>
    <definedName name="HADIN10201244023821214A20LIG" localSheetId="5">#REF!</definedName>
    <definedName name="HADIN10201244023821214A20LIG" localSheetId="2">#REF!</definedName>
    <definedName name="HADIN10201244023821214A20LIG">#REF!</definedName>
    <definedName name="HADIN10201244023821214A20MANO" localSheetId="3">#REF!</definedName>
    <definedName name="HADIN10201244023821214A20MANO" localSheetId="5">#REF!</definedName>
    <definedName name="HADIN10201244023821214A20MANO" localSheetId="2">#REF!</definedName>
    <definedName name="HADIN10201244023821214A20MANO">#REF!</definedName>
    <definedName name="HADIN10201804023821214A20" localSheetId="3">#REF!</definedName>
    <definedName name="HADIN10201804023821214A20" localSheetId="5">#REF!</definedName>
    <definedName name="HADIN10201804023821214A20" localSheetId="2">#REF!</definedName>
    <definedName name="HADIN10201804023821214A20">#REF!</definedName>
    <definedName name="HADIN15201244023831214A20LIG" localSheetId="3">#REF!</definedName>
    <definedName name="HADIN15201244023831214A20LIG" localSheetId="5">#REF!</definedName>
    <definedName name="HADIN15201244023831214A20LIG" localSheetId="2">#REF!</definedName>
    <definedName name="HADIN15201244023831214A20LIG">#REF!</definedName>
    <definedName name="HADIN15201244023831214A20MANO" localSheetId="3">#REF!</definedName>
    <definedName name="HADIN15201244023831214A20MANO" localSheetId="5">#REF!</definedName>
    <definedName name="HADIN15201244023831214A20MANO" localSheetId="2">#REF!</definedName>
    <definedName name="HADIN15201244023831214A20MANO">#REF!</definedName>
    <definedName name="HADIN15201244023831238A20LIG" localSheetId="3">#REF!</definedName>
    <definedName name="HADIN15201244023831238A20LIG" localSheetId="5">#REF!</definedName>
    <definedName name="HADIN15201244023831238A20LIG" localSheetId="2">#REF!</definedName>
    <definedName name="HADIN15201244023831238A20LIG">#REF!</definedName>
    <definedName name="HADIN15201244023831238A20MANO" localSheetId="3">#REF!</definedName>
    <definedName name="HADIN15201244023831238A20MANO" localSheetId="5">#REF!</definedName>
    <definedName name="HADIN15201244023831238A20MANO" localSheetId="2">#REF!</definedName>
    <definedName name="HADIN15201244023831238A20MANO">#REF!</definedName>
    <definedName name="HADIN15201804023831214A20" localSheetId="3">#REF!</definedName>
    <definedName name="HADIN15201804023831214A20" localSheetId="5">#REF!</definedName>
    <definedName name="HADIN15201804023831214A20" localSheetId="2">#REF!</definedName>
    <definedName name="HADIN15201804023831214A20">#REF!</definedName>
    <definedName name="HADIN20201244023831238A20LIG" localSheetId="3">#REF!</definedName>
    <definedName name="HADIN20201244023831238A20LIG" localSheetId="5">#REF!</definedName>
    <definedName name="HADIN20201244023831238A20LIG" localSheetId="2">#REF!</definedName>
    <definedName name="HADIN20201244023831238A20LIG">#REF!</definedName>
    <definedName name="HADIN20201244023831238A20MANO" localSheetId="3">#REF!</definedName>
    <definedName name="HADIN20201244023831238A20MANO" localSheetId="5">#REF!</definedName>
    <definedName name="HADIN20201244023831238A20MANO" localSheetId="2">#REF!</definedName>
    <definedName name="HADIN20201244023831238A20MANO">#REF!</definedName>
    <definedName name="HADIN20201804023831238A20" localSheetId="3">#REF!</definedName>
    <definedName name="HADIN20201804023831238A20" localSheetId="5">#REF!</definedName>
    <definedName name="HADIN20201804023831238A20" localSheetId="2">#REF!</definedName>
    <definedName name="HADIN20201804023831238A20">#REF!</definedName>
    <definedName name="hai" localSheetId="3">#REF!</definedName>
    <definedName name="hai" localSheetId="5">#REF!</definedName>
    <definedName name="hai" localSheetId="2">#REF!</definedName>
    <definedName name="hai">#REF!</definedName>
    <definedName name="haii" localSheetId="3">#REF!</definedName>
    <definedName name="haii" localSheetId="5">#REF!</definedName>
    <definedName name="haii" localSheetId="2">#REF!</definedName>
    <definedName name="haii">#REF!</definedName>
    <definedName name="haiii" localSheetId="3">#REF!</definedName>
    <definedName name="haiii" localSheetId="5">#REF!</definedName>
    <definedName name="haiii" localSheetId="2">#REF!</definedName>
    <definedName name="haiii">#REF!</definedName>
    <definedName name="haiiii" localSheetId="3">#REF!</definedName>
    <definedName name="haiiii" localSheetId="5">#REF!</definedName>
    <definedName name="haiiii" localSheetId="2">#REF!</definedName>
    <definedName name="haiiii">#REF!</definedName>
    <definedName name="HALOS10124403825A25LIGW" localSheetId="3">#REF!</definedName>
    <definedName name="HALOS10124403825A25LIGW" localSheetId="5">#REF!</definedName>
    <definedName name="HALOS10124403825A25LIGW" localSheetId="2">#REF!</definedName>
    <definedName name="HALOS10124403825A25LIGW">#REF!</definedName>
    <definedName name="HALOS101244038A25LIGW" localSheetId="3">#REF!</definedName>
    <definedName name="HALOS101244038A25LIGW" localSheetId="5">#REF!</definedName>
    <definedName name="HALOS101244038A25LIGW" localSheetId="2">#REF!</definedName>
    <definedName name="HALOS101244038A25LIGW">#REF!</definedName>
    <definedName name="HALOS10124603825A25LIGW" localSheetId="3">#REF!</definedName>
    <definedName name="HALOS10124603825A25LIGW" localSheetId="5">#REF!</definedName>
    <definedName name="HALOS10124603825A25LIGW" localSheetId="2">#REF!</definedName>
    <definedName name="HALOS10124603825A25LIGW">#REF!</definedName>
    <definedName name="HALOS101246038A25LIGW" localSheetId="3">#REF!</definedName>
    <definedName name="HALOS101246038A25LIGW" localSheetId="5">#REF!</definedName>
    <definedName name="HALOS101246038A25LIGW" localSheetId="2">#REF!</definedName>
    <definedName name="HALOS101246038A25LIGW">#REF!</definedName>
    <definedName name="HALOS10180403825A25" localSheetId="3">#REF!</definedName>
    <definedName name="HALOS10180403825A25" localSheetId="5">#REF!</definedName>
    <definedName name="HALOS10180403825A25" localSheetId="2">#REF!</definedName>
    <definedName name="HALOS10180403825A25">#REF!</definedName>
    <definedName name="HALOS101804038A25" localSheetId="3">#REF!</definedName>
    <definedName name="HALOS101804038A25" localSheetId="5">#REF!</definedName>
    <definedName name="HALOS101804038A25" localSheetId="2">#REF!</definedName>
    <definedName name="HALOS101804038A25">#REF!</definedName>
    <definedName name="HALOS10180603825A25" localSheetId="3">#REF!</definedName>
    <definedName name="HALOS10180603825A25" localSheetId="5">#REF!</definedName>
    <definedName name="HALOS10180603825A25" localSheetId="2">#REF!</definedName>
    <definedName name="HALOS10180603825A25">#REF!</definedName>
    <definedName name="HALOS101806038A25" localSheetId="3">#REF!</definedName>
    <definedName name="HALOS101806038A25" localSheetId="5">#REF!</definedName>
    <definedName name="HALOS101806038A25" localSheetId="2">#REF!</definedName>
    <definedName name="HALOS101806038A25">#REF!</definedName>
    <definedName name="HALOS12124403825A25LIGW" localSheetId="3">#REF!</definedName>
    <definedName name="HALOS12124403825A25LIGW" localSheetId="5">#REF!</definedName>
    <definedName name="HALOS12124403825A25LIGW" localSheetId="2">#REF!</definedName>
    <definedName name="HALOS12124403825A25LIGW">#REF!</definedName>
    <definedName name="HALOS121244038A25LIGW" localSheetId="3">#REF!</definedName>
    <definedName name="HALOS121244038A25LIGW" localSheetId="5">#REF!</definedName>
    <definedName name="HALOS121244038A25LIGW" localSheetId="2">#REF!</definedName>
    <definedName name="HALOS121244038A25LIGW">#REF!</definedName>
    <definedName name="HALOS12124603825A25LIGW" localSheetId="3">#REF!</definedName>
    <definedName name="HALOS12124603825A25LIGW" localSheetId="5">#REF!</definedName>
    <definedName name="HALOS12124603825A25LIGW" localSheetId="2">#REF!</definedName>
    <definedName name="HALOS12124603825A25LIGW">#REF!</definedName>
    <definedName name="HALOS121246038A25LIGW" localSheetId="3">#REF!</definedName>
    <definedName name="HALOS121246038A25LIGW" localSheetId="5">#REF!</definedName>
    <definedName name="HALOS121246038A25LIGW" localSheetId="2">#REF!</definedName>
    <definedName name="HALOS121246038A25LIGW">#REF!</definedName>
    <definedName name="HALOS12180403825A25" localSheetId="3">#REF!</definedName>
    <definedName name="HALOS12180403825A25" localSheetId="5">#REF!</definedName>
    <definedName name="HALOS12180403825A25" localSheetId="2">#REF!</definedName>
    <definedName name="HALOS12180403825A25">#REF!</definedName>
    <definedName name="HALOS121804038A25" localSheetId="3">#REF!</definedName>
    <definedName name="HALOS121804038A25" localSheetId="5">#REF!</definedName>
    <definedName name="HALOS121804038A25" localSheetId="2">#REF!</definedName>
    <definedName name="HALOS121804038A25">#REF!</definedName>
    <definedName name="HALOS12180603825A25" localSheetId="3">#REF!</definedName>
    <definedName name="HALOS12180603825A25" localSheetId="5">#REF!</definedName>
    <definedName name="HALOS12180603825A25" localSheetId="2">#REF!</definedName>
    <definedName name="HALOS12180603825A25">#REF!</definedName>
    <definedName name="HALOS121806038A25" localSheetId="3">#REF!</definedName>
    <definedName name="HALOS121806038A25" localSheetId="5">#REF!</definedName>
    <definedName name="HALOS121806038A25" localSheetId="2">#REF!</definedName>
    <definedName name="HALOS121806038A25">#REF!</definedName>
    <definedName name="HALOSAQUIEBRASOLCONTRA" localSheetId="3">#REF!</definedName>
    <definedName name="HALOSAQUIEBRASOLCONTRA" localSheetId="5">#REF!</definedName>
    <definedName name="HALOSAQUIEBRASOLCONTRA" localSheetId="2">#REF!</definedName>
    <definedName name="HALOSAQUIEBRASOLCONTRA">#REF!</definedName>
    <definedName name="HALSUPCISCONTRA" localSheetId="3">#REF!</definedName>
    <definedName name="HALSUPCISCONTRA" localSheetId="5">#REF!</definedName>
    <definedName name="HALSUPCISCONTRA" localSheetId="2">#REF!</definedName>
    <definedName name="HALSUPCISCONTRA">#REF!</definedName>
    <definedName name="HAMRAMPACONTRA" localSheetId="3">#REF!</definedName>
    <definedName name="HAMRAMPACONTRA" localSheetId="5">#REF!</definedName>
    <definedName name="HAMRAMPACONTRA" localSheetId="2">#REF!</definedName>
    <definedName name="HAMRAMPACONTRA">#REF!</definedName>
    <definedName name="HAMUR08210MALLAD2.31001CAR" localSheetId="3">#REF!</definedName>
    <definedName name="HAMUR08210MALLAD2.31001CAR" localSheetId="5">#REF!</definedName>
    <definedName name="HAMUR08210MALLAD2.31001CAR" localSheetId="2">#REF!</definedName>
    <definedName name="HAMUR08210MALLAD2.31001CAR">#REF!</definedName>
    <definedName name="HAMUR15180403825A20X202CAR" localSheetId="3">#REF!</definedName>
    <definedName name="HAMUR15180403825A20X202CAR" localSheetId="5">#REF!</definedName>
    <definedName name="HAMUR15180403825A20X202CAR" localSheetId="2">#REF!</definedName>
    <definedName name="HAMUR15180403825A20X202CAR">#REF!</definedName>
    <definedName name="HAMUR151804038A20X202CAR" localSheetId="3">#REF!</definedName>
    <definedName name="HAMUR151804038A20X202CAR" localSheetId="5">#REF!</definedName>
    <definedName name="HAMUR151804038A20X202CAR" localSheetId="2">#REF!</definedName>
    <definedName name="HAMUR151804038A20X202CAR">#REF!</definedName>
    <definedName name="HAMUR15180603825A20X202CAR" localSheetId="3">#REF!</definedName>
    <definedName name="HAMUR15180603825A20X202CAR" localSheetId="5">#REF!</definedName>
    <definedName name="HAMUR15180603825A20X202CAR" localSheetId="2">#REF!</definedName>
    <definedName name="HAMUR15180603825A20X202CAR">#REF!</definedName>
    <definedName name="HAMUR151806038A20X202CAR" localSheetId="3">#REF!</definedName>
    <definedName name="HAMUR151806038A20X202CAR" localSheetId="5">#REF!</definedName>
    <definedName name="HAMUR151806038A20X202CAR" localSheetId="2">#REF!</definedName>
    <definedName name="HAMUR151806038A20X202CAR">#REF!</definedName>
    <definedName name="HAMUR15210403825A20X202CAR" localSheetId="3">#REF!</definedName>
    <definedName name="HAMUR15210403825A20X202CAR" localSheetId="5">#REF!</definedName>
    <definedName name="HAMUR15210403825A20X202CAR" localSheetId="2">#REF!</definedName>
    <definedName name="HAMUR15210403825A20X202CAR">#REF!</definedName>
    <definedName name="HAMUR152104038A20X202CAR" localSheetId="3">#REF!</definedName>
    <definedName name="HAMUR152104038A20X202CAR" localSheetId="5">#REF!</definedName>
    <definedName name="HAMUR152104038A20X202CAR" localSheetId="2">#REF!</definedName>
    <definedName name="HAMUR152104038A20X202CAR">#REF!</definedName>
    <definedName name="HAMUR15210603825A20X202CAR" localSheetId="3">#REF!</definedName>
    <definedName name="HAMUR15210603825A20X202CAR" localSheetId="5">#REF!</definedName>
    <definedName name="HAMUR15210603825A20X202CAR" localSheetId="2">#REF!</definedName>
    <definedName name="HAMUR15210603825A20X202CAR">#REF!</definedName>
    <definedName name="HAMUR152106038A20X202CAR" localSheetId="3">#REF!</definedName>
    <definedName name="HAMUR152106038A20X202CAR" localSheetId="5">#REF!</definedName>
    <definedName name="HAMUR152106038A20X202CAR" localSheetId="2">#REF!</definedName>
    <definedName name="HAMUR152106038A20X202CAR">#REF!</definedName>
    <definedName name="HAMUR15240403825A20X202CAR" localSheetId="3">#REF!</definedName>
    <definedName name="HAMUR15240403825A20X202CAR" localSheetId="5">#REF!</definedName>
    <definedName name="HAMUR15240403825A20X202CAR" localSheetId="2">#REF!</definedName>
    <definedName name="HAMUR15240403825A20X202CAR">#REF!</definedName>
    <definedName name="HAMUR152404038A20X202CAR" localSheetId="3">#REF!</definedName>
    <definedName name="HAMUR152404038A20X202CAR" localSheetId="5">#REF!</definedName>
    <definedName name="HAMUR152404038A20X202CAR" localSheetId="2">#REF!</definedName>
    <definedName name="HAMUR152404038A20X202CAR">#REF!</definedName>
    <definedName name="HAMUR15240603825A20X202CAR" localSheetId="3">#REF!</definedName>
    <definedName name="HAMUR15240603825A20X202CAR" localSheetId="5">#REF!</definedName>
    <definedName name="HAMUR15240603825A20X202CAR" localSheetId="2">#REF!</definedName>
    <definedName name="HAMUR15240603825A20X202CAR">#REF!</definedName>
    <definedName name="HAMUR152406038A20X202CAR" localSheetId="3">#REF!</definedName>
    <definedName name="HAMUR152406038A20X202CAR" localSheetId="5">#REF!</definedName>
    <definedName name="HAMUR152406038A20X202CAR" localSheetId="2">#REF!</definedName>
    <definedName name="HAMUR152406038A20X202CAR">#REF!</definedName>
    <definedName name="HAMUR20180403825A20X202CAR" localSheetId="3">#REF!</definedName>
    <definedName name="HAMUR20180403825A20X202CAR" localSheetId="5">#REF!</definedName>
    <definedName name="HAMUR20180403825A20X202CAR" localSheetId="2">#REF!</definedName>
    <definedName name="HAMUR20180403825A20X202CAR">#REF!</definedName>
    <definedName name="HAMUR201804038A20X202CAR" localSheetId="3">#REF!</definedName>
    <definedName name="HAMUR201804038A20X202CAR" localSheetId="5">#REF!</definedName>
    <definedName name="HAMUR201804038A20X202CAR" localSheetId="2">#REF!</definedName>
    <definedName name="HAMUR201804038A20X202CAR">#REF!</definedName>
    <definedName name="HAMUR20180603825A20X202CAR" localSheetId="3">#REF!</definedName>
    <definedName name="HAMUR20180603825A20X202CAR" localSheetId="5">#REF!</definedName>
    <definedName name="HAMUR20180603825A20X202CAR" localSheetId="2">#REF!</definedName>
    <definedName name="HAMUR20180603825A20X202CAR">#REF!</definedName>
    <definedName name="HAMUR201806038A20X202CAR" localSheetId="3">#REF!</definedName>
    <definedName name="HAMUR201806038A20X202CAR" localSheetId="5">#REF!</definedName>
    <definedName name="HAMUR201806038A20X202CAR" localSheetId="2">#REF!</definedName>
    <definedName name="HAMUR201806038A20X202CAR">#REF!</definedName>
    <definedName name="HAMUR20210401225A10X102CAR" localSheetId="3">#REF!</definedName>
    <definedName name="HAMUR20210401225A10X102CAR" localSheetId="5">#REF!</definedName>
    <definedName name="HAMUR20210401225A10X102CAR" localSheetId="2">#REF!</definedName>
    <definedName name="HAMUR20210401225A10X102CAR">#REF!</definedName>
    <definedName name="HAMUR20210401225A20X202CAR" localSheetId="3">#REF!</definedName>
    <definedName name="HAMUR20210401225A20X202CAR" localSheetId="5">#REF!</definedName>
    <definedName name="HAMUR20210401225A20X202CAR" localSheetId="2">#REF!</definedName>
    <definedName name="HAMUR20210401225A20X202CAR">#REF!</definedName>
    <definedName name="HAMUR202104012A10X102CAR" localSheetId="3">#REF!</definedName>
    <definedName name="HAMUR202104012A10X102CAR" localSheetId="5">#REF!</definedName>
    <definedName name="HAMUR202104012A10X102CAR" localSheetId="2">#REF!</definedName>
    <definedName name="HAMUR202104012A10X102CAR">#REF!</definedName>
    <definedName name="HAMUR202104012A20X202CAR" localSheetId="3">#REF!</definedName>
    <definedName name="HAMUR202104012A20X202CAR" localSheetId="5">#REF!</definedName>
    <definedName name="HAMUR202104012A20X202CAR" localSheetId="2">#REF!</definedName>
    <definedName name="HAMUR202104012A20X202CAR">#REF!</definedName>
    <definedName name="HAMUR20210403825A20X202CAR" localSheetId="3">#REF!</definedName>
    <definedName name="HAMUR20210403825A20X202CAR" localSheetId="5">#REF!</definedName>
    <definedName name="HAMUR20210403825A20X202CAR" localSheetId="2">#REF!</definedName>
    <definedName name="HAMUR20210403825A20X202CAR">#REF!</definedName>
    <definedName name="HAMUR202104038A20X202CAR" localSheetId="3">#REF!</definedName>
    <definedName name="HAMUR202104038A20X202CAR" localSheetId="5">#REF!</definedName>
    <definedName name="HAMUR202104038A20X202CAR" localSheetId="2">#REF!</definedName>
    <definedName name="HAMUR202104038A20X202CAR">#REF!</definedName>
    <definedName name="HAMUR20210601225A10X102CAR" localSheetId="3">#REF!</definedName>
    <definedName name="HAMUR20210601225A10X102CAR" localSheetId="5">#REF!</definedName>
    <definedName name="HAMUR20210601225A10X102CAR" localSheetId="2">#REF!</definedName>
    <definedName name="HAMUR20210601225A10X102CAR">#REF!</definedName>
    <definedName name="HAMUR20210601225A20X202CAR" localSheetId="3">#REF!</definedName>
    <definedName name="HAMUR20210601225A20X202CAR" localSheetId="5">#REF!</definedName>
    <definedName name="HAMUR20210601225A20X202CAR" localSheetId="2">#REF!</definedName>
    <definedName name="HAMUR20210601225A20X202CAR">#REF!</definedName>
    <definedName name="HAMUR202106012A10X102CAR" localSheetId="3">#REF!</definedName>
    <definedName name="HAMUR202106012A10X102CAR" localSheetId="5">#REF!</definedName>
    <definedName name="HAMUR202106012A10X102CAR" localSheetId="2">#REF!</definedName>
    <definedName name="HAMUR202106012A10X102CAR">#REF!</definedName>
    <definedName name="HAMUR202106012A20X202CAR" localSheetId="3">#REF!</definedName>
    <definedName name="HAMUR202106012A20X202CAR" localSheetId="5">#REF!</definedName>
    <definedName name="HAMUR202106012A20X202CAR" localSheetId="2">#REF!</definedName>
    <definedName name="HAMUR202106012A20X202CAR">#REF!</definedName>
    <definedName name="HAMUR20210603825A20X202CAR" localSheetId="3">#REF!</definedName>
    <definedName name="HAMUR20210603825A20X202CAR" localSheetId="5">#REF!</definedName>
    <definedName name="HAMUR20210603825A20X202CAR" localSheetId="2">#REF!</definedName>
    <definedName name="HAMUR20210603825A20X202CAR">#REF!</definedName>
    <definedName name="HAMUR202106038A20X202CAR" localSheetId="3">#REF!</definedName>
    <definedName name="HAMUR202106038A20X202CAR" localSheetId="5">#REF!</definedName>
    <definedName name="HAMUR202106038A20X202CAR" localSheetId="2">#REF!</definedName>
    <definedName name="HAMUR202106038A20X202CAR">#REF!</definedName>
    <definedName name="HAMUR20240401225A10X102CAR" localSheetId="3">#REF!</definedName>
    <definedName name="HAMUR20240401225A10X102CAR" localSheetId="5">#REF!</definedName>
    <definedName name="HAMUR20240401225A10X102CAR" localSheetId="2">#REF!</definedName>
    <definedName name="HAMUR20240401225A10X102CAR">#REF!</definedName>
    <definedName name="HAMUR20240401225A20X202CAR" localSheetId="3">#REF!</definedName>
    <definedName name="HAMUR20240401225A20X202CAR" localSheetId="5">#REF!</definedName>
    <definedName name="HAMUR20240401225A20X202CAR" localSheetId="2">#REF!</definedName>
    <definedName name="HAMUR20240401225A20X202CAR">#REF!</definedName>
    <definedName name="HAMUR202404012A10X102CAR" localSheetId="3">#REF!</definedName>
    <definedName name="HAMUR202404012A10X102CAR" localSheetId="5">#REF!</definedName>
    <definedName name="HAMUR202404012A10X102CAR" localSheetId="2">#REF!</definedName>
    <definedName name="HAMUR202404012A10X102CAR">#REF!</definedName>
    <definedName name="HAMUR202404012A20X202CAR" localSheetId="3">#REF!</definedName>
    <definedName name="HAMUR202404012A20X202CAR" localSheetId="5">#REF!</definedName>
    <definedName name="HAMUR202404012A20X202CAR" localSheetId="2">#REF!</definedName>
    <definedName name="HAMUR202404012A20X202CAR">#REF!</definedName>
    <definedName name="HAMUR20240601225A10X102CAR" localSheetId="3">#REF!</definedName>
    <definedName name="HAMUR20240601225A10X102CAR" localSheetId="5">#REF!</definedName>
    <definedName name="HAMUR20240601225A10X102CAR" localSheetId="2">#REF!</definedName>
    <definedName name="HAMUR20240601225A10X102CAR">#REF!</definedName>
    <definedName name="HAMUR20240601225A20X202CAR" localSheetId="3">#REF!</definedName>
    <definedName name="HAMUR20240601225A20X202CAR" localSheetId="5">#REF!</definedName>
    <definedName name="HAMUR20240601225A20X202CAR" localSheetId="2">#REF!</definedName>
    <definedName name="HAMUR20240601225A20X202CAR">#REF!</definedName>
    <definedName name="HAMUR202406012A10X102CAR" localSheetId="3">#REF!</definedName>
    <definedName name="HAMUR202406012A10X102CAR" localSheetId="5">#REF!</definedName>
    <definedName name="HAMUR202406012A10X102CAR" localSheetId="2">#REF!</definedName>
    <definedName name="HAMUR202406012A10X102CAR">#REF!</definedName>
    <definedName name="HAMUR202406012A20X202CAR" localSheetId="3">#REF!</definedName>
    <definedName name="HAMUR202406012A20X202CAR" localSheetId="5">#REF!</definedName>
    <definedName name="HAMUR202406012A20X202CAR" localSheetId="2">#REF!</definedName>
    <definedName name="HAMUR202406012A20X202CAR">#REF!</definedName>
    <definedName name="HAPEDCONTRA" localSheetId="3">#REF!</definedName>
    <definedName name="HAPEDCONTRA" localSheetId="5">#REF!</definedName>
    <definedName name="HAPEDCONTRA" localSheetId="2">#REF!</definedName>
    <definedName name="HAPEDCONTRA">#REF!</definedName>
    <definedName name="HAPISO38A20AD124ESP10" localSheetId="3">#REF!</definedName>
    <definedName name="HAPISO38A20AD124ESP10" localSheetId="5">#REF!</definedName>
    <definedName name="HAPISO38A20AD124ESP10" localSheetId="2">#REF!</definedName>
    <definedName name="HAPISO38A20AD124ESP10">#REF!</definedName>
    <definedName name="HAPISO38A20AD124ESP12" localSheetId="3">#REF!</definedName>
    <definedName name="HAPISO38A20AD124ESP12" localSheetId="5">#REF!</definedName>
    <definedName name="HAPISO38A20AD124ESP12" localSheetId="2">#REF!</definedName>
    <definedName name="HAPISO38A20AD124ESP12">#REF!</definedName>
    <definedName name="HAPISO38A20AD124ESP15" localSheetId="3">#REF!</definedName>
    <definedName name="HAPISO38A20AD124ESP15" localSheetId="5">#REF!</definedName>
    <definedName name="HAPISO38A20AD124ESP15" localSheetId="2">#REF!</definedName>
    <definedName name="HAPISO38A20AD124ESP15">#REF!</definedName>
    <definedName name="HAPISO38A20AD124ESP20" localSheetId="3">#REF!</definedName>
    <definedName name="HAPISO38A20AD124ESP20" localSheetId="5">#REF!</definedName>
    <definedName name="HAPISO38A20AD124ESP20" localSheetId="2">#REF!</definedName>
    <definedName name="HAPISO38A20AD124ESP20">#REF!</definedName>
    <definedName name="HAPISO38A20AD140ESP10" localSheetId="3">#REF!</definedName>
    <definedName name="HAPISO38A20AD140ESP10" localSheetId="5">#REF!</definedName>
    <definedName name="HAPISO38A20AD140ESP10" localSheetId="2">#REF!</definedName>
    <definedName name="HAPISO38A20AD140ESP10">#REF!</definedName>
    <definedName name="HAPISO38A20AD140ESP12" localSheetId="3">#REF!</definedName>
    <definedName name="HAPISO38A20AD140ESP12" localSheetId="5">#REF!</definedName>
    <definedName name="HAPISO38A20AD140ESP12" localSheetId="2">#REF!</definedName>
    <definedName name="HAPISO38A20AD140ESP12">#REF!</definedName>
    <definedName name="HAPISO38A20AD140ESP15" localSheetId="3">#REF!</definedName>
    <definedName name="HAPISO38A20AD140ESP15" localSheetId="5">#REF!</definedName>
    <definedName name="HAPISO38A20AD140ESP15" localSheetId="2">#REF!</definedName>
    <definedName name="HAPISO38A20AD140ESP15">#REF!</definedName>
    <definedName name="HAPISO38A20AD140ESP20" localSheetId="3">#REF!</definedName>
    <definedName name="HAPISO38A20AD140ESP20" localSheetId="5">#REF!</definedName>
    <definedName name="HAPISO38A20AD140ESP20" localSheetId="2">#REF!</definedName>
    <definedName name="HAPISO38A20AD140ESP20">#REF!</definedName>
    <definedName name="HAPISO38A20AD180ESP10" localSheetId="3">#REF!</definedName>
    <definedName name="HAPISO38A20AD180ESP10" localSheetId="5">#REF!</definedName>
    <definedName name="HAPISO38A20AD180ESP10" localSheetId="2">#REF!</definedName>
    <definedName name="HAPISO38A20AD180ESP10">#REF!</definedName>
    <definedName name="HAPISO38A20AD180ESP12" localSheetId="3">#REF!</definedName>
    <definedName name="HAPISO38A20AD180ESP12" localSheetId="5">#REF!</definedName>
    <definedName name="HAPISO38A20AD180ESP12" localSheetId="2">#REF!</definedName>
    <definedName name="HAPISO38A20AD180ESP12">#REF!</definedName>
    <definedName name="HAPISO38A20AD180ESP15" localSheetId="3">#REF!</definedName>
    <definedName name="HAPISO38A20AD180ESP15" localSheetId="5">#REF!</definedName>
    <definedName name="HAPISO38A20AD180ESP15" localSheetId="2">#REF!</definedName>
    <definedName name="HAPISO38A20AD180ESP15">#REF!</definedName>
    <definedName name="HAPISO38A20AD180ESP20" localSheetId="3">#REF!</definedName>
    <definedName name="HAPISO38A20AD180ESP20" localSheetId="5">#REF!</definedName>
    <definedName name="HAPISO38A20AD180ESP20" localSheetId="2">#REF!</definedName>
    <definedName name="HAPISO38A20AD180ESP20">#REF!</definedName>
    <definedName name="HAPISO38A20AD210ESP10" localSheetId="3">#REF!</definedName>
    <definedName name="HAPISO38A20AD210ESP10" localSheetId="5">#REF!</definedName>
    <definedName name="HAPISO38A20AD210ESP10" localSheetId="2">#REF!</definedName>
    <definedName name="HAPISO38A20AD210ESP10">#REF!</definedName>
    <definedName name="HAPISO38A20AD210ESP12" localSheetId="3">#REF!</definedName>
    <definedName name="HAPISO38A20AD210ESP12" localSheetId="5">#REF!</definedName>
    <definedName name="HAPISO38A20AD210ESP12" localSheetId="2">#REF!</definedName>
    <definedName name="HAPISO38A20AD210ESP12">#REF!</definedName>
    <definedName name="HAPISO38A20AD210ESP15" localSheetId="3">#REF!</definedName>
    <definedName name="HAPISO38A20AD210ESP15" localSheetId="5">#REF!</definedName>
    <definedName name="HAPISO38A20AD210ESP15" localSheetId="2">#REF!</definedName>
    <definedName name="HAPISO38A20AD210ESP15">#REF!</definedName>
    <definedName name="HAPISO38A20AD210ESP20" localSheetId="3">#REF!</definedName>
    <definedName name="HAPISO38A20AD210ESP20" localSheetId="5">#REF!</definedName>
    <definedName name="HAPISO38A20AD210ESP20" localSheetId="2">#REF!</definedName>
    <definedName name="HAPISO38A20AD210ESP20">#REF!</definedName>
    <definedName name="HARAMPA12124401225A2038A20LIGWIN" localSheetId="3">#REF!</definedName>
    <definedName name="HARAMPA12124401225A2038A20LIGWIN" localSheetId="5">#REF!</definedName>
    <definedName name="HARAMPA12124401225A2038A20LIGWIN" localSheetId="2">#REF!</definedName>
    <definedName name="HARAMPA12124401225A2038A20LIGWIN">#REF!</definedName>
    <definedName name="HARAMPA12124401225A2038A20MANO" localSheetId="3">#REF!</definedName>
    <definedName name="HARAMPA12124401225A2038A20MANO" localSheetId="5">#REF!</definedName>
    <definedName name="HARAMPA12124401225A2038A20MANO" localSheetId="2">#REF!</definedName>
    <definedName name="HARAMPA12124401225A2038A20MANO">#REF!</definedName>
    <definedName name="HARAMPA121244012A2038A20LIGWIN" localSheetId="3">#REF!</definedName>
    <definedName name="HARAMPA121244012A2038A20LIGWIN" localSheetId="5">#REF!</definedName>
    <definedName name="HARAMPA121244012A2038A20LIGWIN" localSheetId="2">#REF!</definedName>
    <definedName name="HARAMPA121244012A2038A20LIGWIN">#REF!</definedName>
    <definedName name="HARAMPA121244012A2038A20MANO" localSheetId="3">#REF!</definedName>
    <definedName name="HARAMPA121244012A2038A20MANO" localSheetId="5">#REF!</definedName>
    <definedName name="HARAMPA121244012A2038A20MANO" localSheetId="2">#REF!</definedName>
    <definedName name="HARAMPA121244012A2038A20MANO">#REF!</definedName>
    <definedName name="HARAMPA12124601225A2038A20LIGWIN" localSheetId="3">#REF!</definedName>
    <definedName name="HARAMPA12124601225A2038A20LIGWIN" localSheetId="5">#REF!</definedName>
    <definedName name="HARAMPA12124601225A2038A20LIGWIN" localSheetId="2">#REF!</definedName>
    <definedName name="HARAMPA12124601225A2038A20LIGWIN">#REF!</definedName>
    <definedName name="HARAMPA12124601225A2038A20MANO" localSheetId="3">#REF!</definedName>
    <definedName name="HARAMPA12124601225A2038A20MANO" localSheetId="5">#REF!</definedName>
    <definedName name="HARAMPA12124601225A2038A20MANO" localSheetId="2">#REF!</definedName>
    <definedName name="HARAMPA12124601225A2038A20MANO">#REF!</definedName>
    <definedName name="HARAMPA121246012A2038A20LIGWIN" localSheetId="3">#REF!</definedName>
    <definedName name="HARAMPA121246012A2038A20LIGWIN" localSheetId="5">#REF!</definedName>
    <definedName name="HARAMPA121246012A2038A20LIGWIN" localSheetId="2">#REF!</definedName>
    <definedName name="HARAMPA121246012A2038A20LIGWIN">#REF!</definedName>
    <definedName name="HARAMPA121246012A2038A20MANO" localSheetId="3">#REF!</definedName>
    <definedName name="HARAMPA121246012A2038A20MANO" localSheetId="5">#REF!</definedName>
    <definedName name="HARAMPA121246012A2038A20MANO" localSheetId="2">#REF!</definedName>
    <definedName name="HARAMPA121246012A2038A20MANO">#REF!</definedName>
    <definedName name="HARAMPA12180401225A2038A20" localSheetId="3">#REF!</definedName>
    <definedName name="HARAMPA12180401225A2038A20" localSheetId="5">#REF!</definedName>
    <definedName name="HARAMPA12180401225A2038A20" localSheetId="2">#REF!</definedName>
    <definedName name="HARAMPA12180401225A2038A20">#REF!</definedName>
    <definedName name="HARAMPA121804012A2038A20" localSheetId="3">#REF!</definedName>
    <definedName name="HARAMPA121804012A2038A20" localSheetId="5">#REF!</definedName>
    <definedName name="HARAMPA121804012A2038A20" localSheetId="2">#REF!</definedName>
    <definedName name="HARAMPA121804012A2038A20">#REF!</definedName>
    <definedName name="HARAMPA12180601225A2038A20" localSheetId="3">#REF!</definedName>
    <definedName name="HARAMPA12180601225A2038A20" localSheetId="5">#REF!</definedName>
    <definedName name="HARAMPA12180601225A2038A20" localSheetId="2">#REF!</definedName>
    <definedName name="HARAMPA12180601225A2038A20">#REF!</definedName>
    <definedName name="HARAMPA121806012A2038A20" localSheetId="3">#REF!</definedName>
    <definedName name="HARAMPA121806012A2038A20" localSheetId="5">#REF!</definedName>
    <definedName name="HARAMPA121806012A2038A20" localSheetId="2">#REF!</definedName>
    <definedName name="HARAMPA121806012A2038A20">#REF!</definedName>
    <definedName name="HARAMPA12210401225A2038A20" localSheetId="3">#REF!</definedName>
    <definedName name="HARAMPA12210401225A2038A20" localSheetId="5">#REF!</definedName>
    <definedName name="HARAMPA12210401225A2038A20" localSheetId="2">#REF!</definedName>
    <definedName name="HARAMPA12210401225A2038A20">#REF!</definedName>
    <definedName name="HARAMPA122104012A2038A20" localSheetId="3">#REF!</definedName>
    <definedName name="HARAMPA122104012A2038A20" localSheetId="5">#REF!</definedName>
    <definedName name="HARAMPA122104012A2038A20" localSheetId="2">#REF!</definedName>
    <definedName name="HARAMPA122104012A2038A20">#REF!</definedName>
    <definedName name="HARAMPA12210601225A2038A20" localSheetId="3">#REF!</definedName>
    <definedName name="HARAMPA12210601225A2038A20" localSheetId="5">#REF!</definedName>
    <definedName name="HARAMPA12210601225A2038A20" localSheetId="2">#REF!</definedName>
    <definedName name="HARAMPA12210601225A2038A20">#REF!</definedName>
    <definedName name="HARAMPA122106012A2038A20" localSheetId="3">#REF!</definedName>
    <definedName name="HARAMPA122106012A2038A20" localSheetId="5">#REF!</definedName>
    <definedName name="HARAMPA122106012A2038A20" localSheetId="2">#REF!</definedName>
    <definedName name="HARAMPA122106012A2038A20">#REF!</definedName>
    <definedName name="HARAMPA12240401225A2038A20" localSheetId="3">#REF!</definedName>
    <definedName name="HARAMPA12240401225A2038A20" localSheetId="5">#REF!</definedName>
    <definedName name="HARAMPA12240401225A2038A20" localSheetId="2">#REF!</definedName>
    <definedName name="HARAMPA12240401225A2038A20">#REF!</definedName>
    <definedName name="HARAMPA122404012A2038A20" localSheetId="3">#REF!</definedName>
    <definedName name="HARAMPA122404012A2038A20" localSheetId="5">#REF!</definedName>
    <definedName name="HARAMPA122404012A2038A20" localSheetId="2">#REF!</definedName>
    <definedName name="HARAMPA122404012A2038A20">#REF!</definedName>
    <definedName name="HARAMPA12240601225A2038A20" localSheetId="3">#REF!</definedName>
    <definedName name="HARAMPA12240601225A2038A20" localSheetId="5">#REF!</definedName>
    <definedName name="HARAMPA12240601225A2038A20" localSheetId="2">#REF!</definedName>
    <definedName name="HARAMPA12240601225A2038A20">#REF!</definedName>
    <definedName name="HARAMPA122406012A2038A20" localSheetId="3">#REF!</definedName>
    <definedName name="HARAMPA122406012A2038A20" localSheetId="5">#REF!</definedName>
    <definedName name="HARAMPA122406012A2038A20" localSheetId="2">#REF!</definedName>
    <definedName name="HARAMPA122406012A2038A20">#REF!</definedName>
    <definedName name="HARAMPAESCCONTRA" localSheetId="3">#REF!</definedName>
    <definedName name="HARAMPAESCCONTRA" localSheetId="5">#REF!</definedName>
    <definedName name="HARAMPAESCCONTRA" localSheetId="2">#REF!</definedName>
    <definedName name="HARAMPAESCCONTRA">#REF!</definedName>
    <definedName name="HARAMPAVEHCONTRA" localSheetId="3">#REF!</definedName>
    <definedName name="HARAMPAVEHCONTRA" localSheetId="5">#REF!</definedName>
    <definedName name="HARAMPAVEHCONTRA" localSheetId="2">#REF!</definedName>
    <definedName name="HARAMPAVEHCONTRA">#REF!</definedName>
    <definedName name="HAVA15201244043814A20LIG" localSheetId="3">#REF!</definedName>
    <definedName name="HAVA15201244043814A20LIG" localSheetId="5">#REF!</definedName>
    <definedName name="HAVA15201244043814A20LIG" localSheetId="2">#REF!</definedName>
    <definedName name="HAVA15201244043814A20LIG">#REF!</definedName>
    <definedName name="HAVA15201244043814A20MANO" localSheetId="3">#REF!</definedName>
    <definedName name="HAVA15201244043814A20MANO" localSheetId="5">#REF!</definedName>
    <definedName name="HAVA15201244043814A20MANO" localSheetId="2">#REF!</definedName>
    <definedName name="HAVA15201244043814A20MANO">#REF!</definedName>
    <definedName name="HAVA20201244043838A20LIG" localSheetId="3">#REF!</definedName>
    <definedName name="HAVA20201244043838A20LIG" localSheetId="5">#REF!</definedName>
    <definedName name="HAVA20201244043838A20LIG" localSheetId="2">#REF!</definedName>
    <definedName name="HAVA20201244043838A20LIG">#REF!</definedName>
    <definedName name="HAVA20201244043838A20MANO" localSheetId="3">#REF!</definedName>
    <definedName name="HAVA20201244043838A20MANO" localSheetId="5">#REF!</definedName>
    <definedName name="HAVA20201244043838A20MANO" localSheetId="2">#REF!</definedName>
    <definedName name="HAVA20201244043838A20MANO">#REF!</definedName>
    <definedName name="HAVABARANDACONTRA" localSheetId="3">#REF!</definedName>
    <definedName name="HAVABARANDACONTRA" localSheetId="5">#REF!</definedName>
    <definedName name="HAVABARANDACONTRA" localSheetId="2">#REF!</definedName>
    <definedName name="HAVABARANDACONTRA">#REF!</definedName>
    <definedName name="HAVACORONACISTCONTRA" localSheetId="3">#REF!</definedName>
    <definedName name="HAVACORONACISTCONTRA" localSheetId="5">#REF!</definedName>
    <definedName name="HAVACORONACISTCONTRA" localSheetId="2">#REF!</definedName>
    <definedName name="HAVACORONACISTCONTRA">#REF!</definedName>
    <definedName name="HAVIGA20401244033423838A20LIGWIN" localSheetId="3">#REF!</definedName>
    <definedName name="HAVIGA20401244033423838A20LIGWIN" localSheetId="5">#REF!</definedName>
    <definedName name="HAVIGA20401244033423838A20LIGWIN" localSheetId="2">#REF!</definedName>
    <definedName name="HAVIGA20401244033423838A20LIGWIN">#REF!</definedName>
    <definedName name="HAVIGA20401246033423838A20LIGWIN" localSheetId="3">#REF!</definedName>
    <definedName name="HAVIGA20401246033423838A20LIGWIN" localSheetId="5">#REF!</definedName>
    <definedName name="HAVIGA20401246033423838A20LIGWIN" localSheetId="2">#REF!</definedName>
    <definedName name="HAVIGA20401246033423838A20LIGWIN">#REF!</definedName>
    <definedName name="HAVIGA20401804033423838A20" localSheetId="3">#REF!</definedName>
    <definedName name="HAVIGA20401804033423838A20" localSheetId="5">#REF!</definedName>
    <definedName name="HAVIGA20401804033423838A20" localSheetId="2">#REF!</definedName>
    <definedName name="HAVIGA20401804033423838A20">#REF!</definedName>
    <definedName name="HAVIGA20401804033423838A20POR" localSheetId="3">#REF!</definedName>
    <definedName name="HAVIGA20401804033423838A20POR" localSheetId="5">#REF!</definedName>
    <definedName name="HAVIGA20401804033423838A20POR" localSheetId="2">#REF!</definedName>
    <definedName name="HAVIGA20401804033423838A20POR">#REF!</definedName>
    <definedName name="HAVIGA20401806033423838A20" localSheetId="3">#REF!</definedName>
    <definedName name="HAVIGA20401806033423838A20" localSheetId="5">#REF!</definedName>
    <definedName name="HAVIGA20401806033423838A20" localSheetId="2">#REF!</definedName>
    <definedName name="HAVIGA20401806033423838A20">#REF!</definedName>
    <definedName name="HAVIGA20401806033423838A20POR" localSheetId="3">#REF!</definedName>
    <definedName name="HAVIGA20401806033423838A20POR" localSheetId="5">#REF!</definedName>
    <definedName name="HAVIGA20401806033423838A20POR" localSheetId="2">#REF!</definedName>
    <definedName name="HAVIGA20401806033423838A20POR">#REF!</definedName>
    <definedName name="HAVIGA20402104033423838A20" localSheetId="3">#REF!</definedName>
    <definedName name="HAVIGA20402104033423838A20" localSheetId="5">#REF!</definedName>
    <definedName name="HAVIGA20402104033423838A20" localSheetId="2">#REF!</definedName>
    <definedName name="HAVIGA20402104033423838A20">#REF!</definedName>
    <definedName name="HAVIGA20402104033423838A20POR" localSheetId="3">#REF!</definedName>
    <definedName name="HAVIGA20402104033423838A20POR" localSheetId="5">#REF!</definedName>
    <definedName name="HAVIGA20402104033423838A20POR" localSheetId="2">#REF!</definedName>
    <definedName name="HAVIGA20402104033423838A20POR">#REF!</definedName>
    <definedName name="HAVIGA20402106033423838A20" localSheetId="3">#REF!</definedName>
    <definedName name="HAVIGA20402106033423838A20" localSheetId="5">#REF!</definedName>
    <definedName name="HAVIGA20402106033423838A20" localSheetId="2">#REF!</definedName>
    <definedName name="HAVIGA20402106033423838A20">#REF!</definedName>
    <definedName name="HAVIGA20402106033423838A20POR" localSheetId="3">#REF!</definedName>
    <definedName name="HAVIGA20402106033423838A20POR" localSheetId="5">#REF!</definedName>
    <definedName name="HAVIGA20402106033423838A20POR" localSheetId="2">#REF!</definedName>
    <definedName name="HAVIGA20402106033423838A20POR">#REF!</definedName>
    <definedName name="HAVIGA20402404033423838A20" localSheetId="3">#REF!</definedName>
    <definedName name="HAVIGA20402404033423838A20" localSheetId="5">#REF!</definedName>
    <definedName name="HAVIGA20402404033423838A20" localSheetId="2">#REF!</definedName>
    <definedName name="HAVIGA20402404033423838A20">#REF!</definedName>
    <definedName name="HAVIGA20402404033423838A20POR" localSheetId="3">#REF!</definedName>
    <definedName name="HAVIGA20402404033423838A20POR" localSheetId="5">#REF!</definedName>
    <definedName name="HAVIGA20402404033423838A20POR" localSheetId="2">#REF!</definedName>
    <definedName name="HAVIGA20402404033423838A20POR">#REF!</definedName>
    <definedName name="HAVIGA20402406033423838A20" localSheetId="3">#REF!</definedName>
    <definedName name="HAVIGA20402406033423838A20" localSheetId="5">#REF!</definedName>
    <definedName name="HAVIGA20402406033423838A20" localSheetId="2">#REF!</definedName>
    <definedName name="HAVIGA20402406033423838A20">#REF!</definedName>
    <definedName name="HAVIGA20402406033423838A20POR" localSheetId="3">#REF!</definedName>
    <definedName name="HAVIGA20402406033423838A20POR" localSheetId="5">#REF!</definedName>
    <definedName name="HAVIGA20402406033423838A20POR" localSheetId="2">#REF!</definedName>
    <definedName name="HAVIGA20402406033423838A20POR">#REF!</definedName>
    <definedName name="HAVIGA25501244043423838A25LIGWIN" localSheetId="3">#REF!</definedName>
    <definedName name="HAVIGA25501244043423838A25LIGWIN" localSheetId="5">#REF!</definedName>
    <definedName name="HAVIGA25501244043423838A25LIGWIN" localSheetId="2">#REF!</definedName>
    <definedName name="HAVIGA25501244043423838A25LIGWIN">#REF!</definedName>
    <definedName name="HAVIGA25501246043423838A25LIGWIN" localSheetId="3">#REF!</definedName>
    <definedName name="HAVIGA25501246043423838A25LIGWIN" localSheetId="5">#REF!</definedName>
    <definedName name="HAVIGA25501246043423838A25LIGWIN" localSheetId="2">#REF!</definedName>
    <definedName name="HAVIGA25501246043423838A25LIGWIN">#REF!</definedName>
    <definedName name="HAVIGA25501804043423838A25" localSheetId="3">#REF!</definedName>
    <definedName name="HAVIGA25501804043423838A25" localSheetId="5">#REF!</definedName>
    <definedName name="HAVIGA25501804043423838A25" localSheetId="2">#REF!</definedName>
    <definedName name="HAVIGA25501804043423838A25">#REF!</definedName>
    <definedName name="HAVIGA25501804043423838A25POR" localSheetId="3">#REF!</definedName>
    <definedName name="HAVIGA25501804043423838A25POR" localSheetId="5">#REF!</definedName>
    <definedName name="HAVIGA25501804043423838A25POR" localSheetId="2">#REF!</definedName>
    <definedName name="HAVIGA25501804043423838A25POR">#REF!</definedName>
    <definedName name="HAVIGA25501806043423838A25" localSheetId="3">#REF!</definedName>
    <definedName name="HAVIGA25501806043423838A25" localSheetId="5">#REF!</definedName>
    <definedName name="HAVIGA25501806043423838A25" localSheetId="2">#REF!</definedName>
    <definedName name="HAVIGA25501806043423838A25">#REF!</definedName>
    <definedName name="HAVIGA25501806043423838A25POR" localSheetId="3">#REF!</definedName>
    <definedName name="HAVIGA25501806043423838A25POR" localSheetId="5">#REF!</definedName>
    <definedName name="HAVIGA25501806043423838A25POR" localSheetId="2">#REF!</definedName>
    <definedName name="HAVIGA25501806043423838A25POR">#REF!</definedName>
    <definedName name="HAVIGA25502104043423838A25" localSheetId="3">#REF!</definedName>
    <definedName name="HAVIGA25502104043423838A25" localSheetId="5">#REF!</definedName>
    <definedName name="HAVIGA25502104043423838A25" localSheetId="2">#REF!</definedName>
    <definedName name="HAVIGA25502104043423838A25">#REF!</definedName>
    <definedName name="HAVIGA25502104043423838A25POR" localSheetId="3">#REF!</definedName>
    <definedName name="HAVIGA25502104043423838A25POR" localSheetId="5">#REF!</definedName>
    <definedName name="HAVIGA25502104043423838A25POR" localSheetId="2">#REF!</definedName>
    <definedName name="HAVIGA25502104043423838A25POR">#REF!</definedName>
    <definedName name="HAVIGA25502106043423838A25" localSheetId="3">#REF!</definedName>
    <definedName name="HAVIGA25502106043423838A25" localSheetId="5">#REF!</definedName>
    <definedName name="HAVIGA25502106043423838A25" localSheetId="2">#REF!</definedName>
    <definedName name="HAVIGA25502106043423838A25">#REF!</definedName>
    <definedName name="HAVIGA25502106043423838A25POR" localSheetId="3">#REF!</definedName>
    <definedName name="HAVIGA25502106043423838A25POR" localSheetId="5">#REF!</definedName>
    <definedName name="HAVIGA25502106043423838A25POR" localSheetId="2">#REF!</definedName>
    <definedName name="HAVIGA25502106043423838A25POR">#REF!</definedName>
    <definedName name="HAVIGA25502404043423838A25" localSheetId="3">#REF!</definedName>
    <definedName name="HAVIGA25502404043423838A25" localSheetId="5">#REF!</definedName>
    <definedName name="HAVIGA25502404043423838A25" localSheetId="2">#REF!</definedName>
    <definedName name="HAVIGA25502404043423838A25">#REF!</definedName>
    <definedName name="HAVIGA25502404043423838A25POR" localSheetId="3">#REF!</definedName>
    <definedName name="HAVIGA25502404043423838A25POR" localSheetId="5">#REF!</definedName>
    <definedName name="HAVIGA25502404043423838A25POR" localSheetId="2">#REF!</definedName>
    <definedName name="HAVIGA25502404043423838A25POR">#REF!</definedName>
    <definedName name="HAVIGA25502406043423838A25" localSheetId="3">#REF!</definedName>
    <definedName name="HAVIGA25502406043423838A25" localSheetId="5">#REF!</definedName>
    <definedName name="HAVIGA25502406043423838A25" localSheetId="2">#REF!</definedName>
    <definedName name="HAVIGA25502406043423838A25">#REF!</definedName>
    <definedName name="HAVIGA25502406043423838A25POR" localSheetId="3">#REF!</definedName>
    <definedName name="HAVIGA25502406043423838A25POR" localSheetId="5">#REF!</definedName>
    <definedName name="HAVIGA25502406043423838A25POR" localSheetId="2">#REF!</definedName>
    <definedName name="HAVIGA25502406043423838A25POR">#REF!</definedName>
    <definedName name="HAVIGA3060124404123838A25LIGWIN" localSheetId="3">#REF!</definedName>
    <definedName name="HAVIGA3060124404123838A25LIGWIN" localSheetId="5">#REF!</definedName>
    <definedName name="HAVIGA3060124404123838A25LIGWIN" localSheetId="2">#REF!</definedName>
    <definedName name="HAVIGA3060124404123838A25LIGWIN">#REF!</definedName>
    <definedName name="HAVIGA3060124604123838A25LIGWIN" localSheetId="3">#REF!</definedName>
    <definedName name="HAVIGA3060124604123838A25LIGWIN" localSheetId="5">#REF!</definedName>
    <definedName name="HAVIGA3060124604123838A25LIGWIN" localSheetId="2">#REF!</definedName>
    <definedName name="HAVIGA3060124604123838A25LIGWIN">#REF!</definedName>
    <definedName name="HAVIGA3060180404123838A25" localSheetId="3">#REF!</definedName>
    <definedName name="HAVIGA3060180404123838A25" localSheetId="5">#REF!</definedName>
    <definedName name="HAVIGA3060180404123838A25" localSheetId="2">#REF!</definedName>
    <definedName name="HAVIGA3060180404123838A25">#REF!</definedName>
    <definedName name="HAVIGA3060180404123838A25POR" localSheetId="3">#REF!</definedName>
    <definedName name="HAVIGA3060180404123838A25POR" localSheetId="5">#REF!</definedName>
    <definedName name="HAVIGA3060180404123838A25POR" localSheetId="2">#REF!</definedName>
    <definedName name="HAVIGA3060180404123838A25POR">#REF!</definedName>
    <definedName name="HAVIGA3060180604123838A25" localSheetId="3">#REF!</definedName>
    <definedName name="HAVIGA3060180604123838A25" localSheetId="5">#REF!</definedName>
    <definedName name="HAVIGA3060180604123838A25" localSheetId="2">#REF!</definedName>
    <definedName name="HAVIGA3060180604123838A25">#REF!</definedName>
    <definedName name="HAVIGA3060180604123838A25POR" localSheetId="3">#REF!</definedName>
    <definedName name="HAVIGA3060180604123838A25POR" localSheetId="5">#REF!</definedName>
    <definedName name="HAVIGA3060180604123838A25POR" localSheetId="2">#REF!</definedName>
    <definedName name="HAVIGA3060180604123838A25POR">#REF!</definedName>
    <definedName name="HAVIGA3060210404123838A25" localSheetId="3">#REF!</definedName>
    <definedName name="HAVIGA3060210404123838A25" localSheetId="5">#REF!</definedName>
    <definedName name="HAVIGA3060210404123838A25" localSheetId="2">#REF!</definedName>
    <definedName name="HAVIGA3060210404123838A25">#REF!</definedName>
    <definedName name="HAVIGA3060210404123838A25POR" localSheetId="3">#REF!</definedName>
    <definedName name="HAVIGA3060210404123838A25POR" localSheetId="5">#REF!</definedName>
    <definedName name="HAVIGA3060210404123838A25POR" localSheetId="2">#REF!</definedName>
    <definedName name="HAVIGA3060210404123838A25POR">#REF!</definedName>
    <definedName name="HAVIGA3060210604123838A25" localSheetId="3">#REF!</definedName>
    <definedName name="HAVIGA3060210604123838A25" localSheetId="5">#REF!</definedName>
    <definedName name="HAVIGA3060210604123838A25" localSheetId="2">#REF!</definedName>
    <definedName name="HAVIGA3060210604123838A25">#REF!</definedName>
    <definedName name="HAVIGA3060210604123838A25POR" localSheetId="3">#REF!</definedName>
    <definedName name="HAVIGA3060210604123838A25POR" localSheetId="5">#REF!</definedName>
    <definedName name="HAVIGA3060210604123838A25POR" localSheetId="2">#REF!</definedName>
    <definedName name="HAVIGA3060210604123838A25POR">#REF!</definedName>
    <definedName name="HAVIGA3060240404123838A25" localSheetId="3">#REF!</definedName>
    <definedName name="HAVIGA3060240404123838A25" localSheetId="5">#REF!</definedName>
    <definedName name="HAVIGA3060240404123838A25" localSheetId="2">#REF!</definedName>
    <definedName name="HAVIGA3060240404123838A25">#REF!</definedName>
    <definedName name="HAVIGA3060240404123838A25POR" localSheetId="3">#REF!</definedName>
    <definedName name="HAVIGA3060240404123838A25POR" localSheetId="5">#REF!</definedName>
    <definedName name="HAVIGA3060240404123838A25POR" localSheetId="2">#REF!</definedName>
    <definedName name="HAVIGA3060240404123838A25POR">#REF!</definedName>
    <definedName name="HAVIGA3060240604123838A25" localSheetId="3">#REF!</definedName>
    <definedName name="HAVIGA3060240604123838A25" localSheetId="5">#REF!</definedName>
    <definedName name="HAVIGA3060240604123838A25" localSheetId="2">#REF!</definedName>
    <definedName name="HAVIGA3060240604123838A25">#REF!</definedName>
    <definedName name="HAVIGA3060240604123838A25POR" localSheetId="3">#REF!</definedName>
    <definedName name="HAVIGA3060240604123838A25POR" localSheetId="5">#REF!</definedName>
    <definedName name="HAVIGA3060240604123838A25POR" localSheetId="2">#REF!</definedName>
    <definedName name="HAVIGA3060240604123838A25POR">#REF!</definedName>
    <definedName name="HAVIGA408012440512122538A25LIGWIN" localSheetId="3">#REF!</definedName>
    <definedName name="HAVIGA408012440512122538A25LIGWIN" localSheetId="5">#REF!</definedName>
    <definedName name="HAVIGA408012440512122538A25LIGWIN" localSheetId="2">#REF!</definedName>
    <definedName name="HAVIGA408012440512122538A25LIGWIN">#REF!</definedName>
    <definedName name="HAVIGA4080124405121238A25LIGWIN" localSheetId="3">#REF!</definedName>
    <definedName name="HAVIGA4080124405121238A25LIGWIN" localSheetId="5">#REF!</definedName>
    <definedName name="HAVIGA4080124405121238A25LIGWIN" localSheetId="2">#REF!</definedName>
    <definedName name="HAVIGA4080124405121238A25LIGWIN">#REF!</definedName>
    <definedName name="HAVIGA4080124605121238A25LIGWIN" localSheetId="3">#REF!</definedName>
    <definedName name="HAVIGA4080124605121238A25LIGWIN" localSheetId="5">#REF!</definedName>
    <definedName name="HAVIGA4080124605121238A25LIGWIN" localSheetId="2">#REF!</definedName>
    <definedName name="HAVIGA4080124605121238A25LIGWIN">#REF!</definedName>
    <definedName name="HAVIGA4080180405121238A25" localSheetId="3">#REF!</definedName>
    <definedName name="HAVIGA4080180405121238A25" localSheetId="5">#REF!</definedName>
    <definedName name="HAVIGA4080180405121238A25" localSheetId="2">#REF!</definedName>
    <definedName name="HAVIGA4080180405121238A25">#REF!</definedName>
    <definedName name="HAVIGA4080180405121238A25POR" localSheetId="3">#REF!</definedName>
    <definedName name="HAVIGA4080180405121238A25POR" localSheetId="5">#REF!</definedName>
    <definedName name="HAVIGA4080180405121238A25POR" localSheetId="2">#REF!</definedName>
    <definedName name="HAVIGA4080180405121238A25POR">#REF!</definedName>
    <definedName name="HAVIGA408018060512122538A25" localSheetId="3">#REF!</definedName>
    <definedName name="HAVIGA408018060512122538A25" localSheetId="5">#REF!</definedName>
    <definedName name="HAVIGA408018060512122538A25" localSheetId="2">#REF!</definedName>
    <definedName name="HAVIGA408018060512122538A25">#REF!</definedName>
    <definedName name="HAVIGA408018060512122538A25POR" localSheetId="3">#REF!</definedName>
    <definedName name="HAVIGA408018060512122538A25POR" localSheetId="5">#REF!</definedName>
    <definedName name="HAVIGA408018060512122538A25POR" localSheetId="2">#REF!</definedName>
    <definedName name="HAVIGA408018060512122538A25POR">#REF!</definedName>
    <definedName name="HAVIGA4080180605121238A25" localSheetId="3">#REF!</definedName>
    <definedName name="HAVIGA4080180605121238A25" localSheetId="5">#REF!</definedName>
    <definedName name="HAVIGA4080180605121238A25" localSheetId="2">#REF!</definedName>
    <definedName name="HAVIGA4080180605121238A25">#REF!</definedName>
    <definedName name="HAVIGA4080180605121238A25POR" localSheetId="3">#REF!</definedName>
    <definedName name="HAVIGA4080180605121238A25POR" localSheetId="5">#REF!</definedName>
    <definedName name="HAVIGA4080180605121238A25POR" localSheetId="2">#REF!</definedName>
    <definedName name="HAVIGA4080180605121238A25POR">#REF!</definedName>
    <definedName name="HAVIGA4080210405121238A25" localSheetId="3">#REF!</definedName>
    <definedName name="HAVIGA4080210405121238A25" localSheetId="5">#REF!</definedName>
    <definedName name="HAVIGA4080210405121238A25" localSheetId="2">#REF!</definedName>
    <definedName name="HAVIGA4080210405121238A25">#REF!</definedName>
    <definedName name="HAVIGA4080210405121238A25por" localSheetId="3">#REF!</definedName>
    <definedName name="HAVIGA4080210405121238A25por" localSheetId="5">#REF!</definedName>
    <definedName name="HAVIGA4080210405121238A25por" localSheetId="2">#REF!</definedName>
    <definedName name="HAVIGA4080210405121238A25por">#REF!</definedName>
    <definedName name="HAVIGA408021060512122538A25" localSheetId="3">#REF!</definedName>
    <definedName name="HAVIGA408021060512122538A25" localSheetId="5">#REF!</definedName>
    <definedName name="HAVIGA408021060512122538A25" localSheetId="2">#REF!</definedName>
    <definedName name="HAVIGA408021060512122538A25">#REF!</definedName>
    <definedName name="HAVIGA408021060512122538A25POR" localSheetId="3">#REF!</definedName>
    <definedName name="HAVIGA408021060512122538A25POR" localSheetId="5">#REF!</definedName>
    <definedName name="HAVIGA408021060512122538A25POR" localSheetId="2">#REF!</definedName>
    <definedName name="HAVIGA408021060512122538A25POR">#REF!</definedName>
    <definedName name="HAVIGA4080210605121238A25" localSheetId="3">#REF!</definedName>
    <definedName name="HAVIGA4080210605121238A25" localSheetId="5">#REF!</definedName>
    <definedName name="HAVIGA4080210605121238A25" localSheetId="2">#REF!</definedName>
    <definedName name="HAVIGA4080210605121238A25">#REF!</definedName>
    <definedName name="HAVIGA4080210605121238A25POR" localSheetId="3">#REF!</definedName>
    <definedName name="HAVIGA4080210605121238A25POR" localSheetId="5">#REF!</definedName>
    <definedName name="HAVIGA4080210605121238A25POR" localSheetId="2">#REF!</definedName>
    <definedName name="HAVIGA4080210605121238A25POR">#REF!</definedName>
    <definedName name="HAVIGA4080240405121238A25" localSheetId="3">#REF!</definedName>
    <definedName name="HAVIGA4080240405121238A25" localSheetId="5">#REF!</definedName>
    <definedName name="HAVIGA4080240405121238A25" localSheetId="2">#REF!</definedName>
    <definedName name="HAVIGA4080240405121238A25">#REF!</definedName>
    <definedName name="HAVIGA4080240405121238A25POR" localSheetId="3">#REF!</definedName>
    <definedName name="HAVIGA4080240405121238A25POR" localSheetId="5">#REF!</definedName>
    <definedName name="HAVIGA4080240405121238A25POR" localSheetId="2">#REF!</definedName>
    <definedName name="HAVIGA4080240405121238A25POR">#REF!</definedName>
    <definedName name="HAVIGA408024060512122538A25" localSheetId="3">#REF!</definedName>
    <definedName name="HAVIGA408024060512122538A25" localSheetId="5">#REF!</definedName>
    <definedName name="HAVIGA408024060512122538A25" localSheetId="2">#REF!</definedName>
    <definedName name="HAVIGA408024060512122538A25">#REF!</definedName>
    <definedName name="HAVIGA408024060512122538A25PORT" localSheetId="3">#REF!</definedName>
    <definedName name="HAVIGA408024060512122538A25PORT" localSheetId="5">#REF!</definedName>
    <definedName name="HAVIGA408024060512122538A25PORT" localSheetId="2">#REF!</definedName>
    <definedName name="HAVIGA408024060512122538A25PORT">#REF!</definedName>
    <definedName name="HAVIGA4080240605121238A25" localSheetId="3">#REF!</definedName>
    <definedName name="HAVIGA4080240605121238A25" localSheetId="5">#REF!</definedName>
    <definedName name="HAVIGA4080240605121238A25" localSheetId="2">#REF!</definedName>
    <definedName name="HAVIGA4080240605121238A25">#REF!</definedName>
    <definedName name="HAVIGA4080240605121238A25POR" localSheetId="3">#REF!</definedName>
    <definedName name="HAVIGA4080240605121238A25POR" localSheetId="5">#REF!</definedName>
    <definedName name="HAVIGA4080240605121238A25POR" localSheetId="2">#REF!</definedName>
    <definedName name="HAVIGA4080240605121238A25POR">#REF!</definedName>
    <definedName name="HAVPORTCISTCONTRA" localSheetId="3">#REF!</definedName>
    <definedName name="HAVPORTCISTCONTRA" localSheetId="5">#REF!</definedName>
    <definedName name="HAVPORTCISTCONTRA" localSheetId="2">#REF!</definedName>
    <definedName name="HAVPORTCISTCONTRA">#REF!</definedName>
    <definedName name="HAVRIOSTPONDCONTRA" localSheetId="3">#REF!</definedName>
    <definedName name="HAVRIOSTPONDCONTRA" localSheetId="5">#REF!</definedName>
    <definedName name="HAVRIOSTPONDCONTRA" localSheetId="2">#REF!</definedName>
    <definedName name="HAVRIOSTPONDCONTRA">#REF!</definedName>
    <definedName name="HAVUE4010124402383825A20LIGWIN" localSheetId="3">#REF!</definedName>
    <definedName name="HAVUE4010124402383825A20LIGWIN" localSheetId="5">#REF!</definedName>
    <definedName name="HAVUE4010124402383825A20LIGWIN" localSheetId="2">#REF!</definedName>
    <definedName name="HAVUE4010124402383825A20LIGWIN">#REF!</definedName>
    <definedName name="HAVUE40101244023838A20LIGWIN" localSheetId="3">#REF!</definedName>
    <definedName name="HAVUE40101244023838A20LIGWIN" localSheetId="5">#REF!</definedName>
    <definedName name="HAVUE40101244023838A20LIGWIN" localSheetId="2">#REF!</definedName>
    <definedName name="HAVUE40101244023838A20LIGWIN">#REF!</definedName>
    <definedName name="HAVUE4010124602383825A20LIGWIN" localSheetId="3">#REF!</definedName>
    <definedName name="HAVUE4010124602383825A20LIGWIN" localSheetId="5">#REF!</definedName>
    <definedName name="HAVUE4010124602383825A20LIGWIN" localSheetId="2">#REF!</definedName>
    <definedName name="HAVUE4010124602383825A20LIGWIN">#REF!</definedName>
    <definedName name="HAVUE40101246023838A20LIGWIN" localSheetId="3">#REF!</definedName>
    <definedName name="HAVUE40101246023838A20LIGWIN" localSheetId="5">#REF!</definedName>
    <definedName name="HAVUE40101246023838A20LIGWIN" localSheetId="2">#REF!</definedName>
    <definedName name="HAVUE40101246023838A20LIGWIN">#REF!</definedName>
    <definedName name="HAVUE4010180402383825A20" localSheetId="3">#REF!</definedName>
    <definedName name="HAVUE4010180402383825A20" localSheetId="5">#REF!</definedName>
    <definedName name="HAVUE4010180402383825A20" localSheetId="2">#REF!</definedName>
    <definedName name="HAVUE4010180402383825A20">#REF!</definedName>
    <definedName name="HAVUE40101804023838A20" localSheetId="3">#REF!</definedName>
    <definedName name="HAVUE40101804023838A20" localSheetId="5">#REF!</definedName>
    <definedName name="HAVUE40101804023838A20" localSheetId="2">#REF!</definedName>
    <definedName name="HAVUE40101804023838A20">#REF!</definedName>
    <definedName name="HAVUE40101806023838A20" localSheetId="3">#REF!</definedName>
    <definedName name="HAVUE40101806023838A20" localSheetId="5">#REF!</definedName>
    <definedName name="HAVUE40101806023838A20" localSheetId="2">#REF!</definedName>
    <definedName name="HAVUE40101806023838A20">#REF!</definedName>
    <definedName name="HAVUE4012124402383825A20LIGWIN" localSheetId="3">#REF!</definedName>
    <definedName name="HAVUE4012124402383825A20LIGWIN" localSheetId="5">#REF!</definedName>
    <definedName name="HAVUE4012124402383825A20LIGWIN" localSheetId="2">#REF!</definedName>
    <definedName name="HAVUE4012124402383825A20LIGWIN">#REF!</definedName>
    <definedName name="HAVUE40121244023838A20LIGWIN" localSheetId="3">#REF!</definedName>
    <definedName name="HAVUE40121244023838A20LIGWIN" localSheetId="5">#REF!</definedName>
    <definedName name="HAVUE40121244023838A20LIGWIN" localSheetId="2">#REF!</definedName>
    <definedName name="HAVUE40121244023838A20LIGWIN">#REF!</definedName>
    <definedName name="HAVUE4012124602383825A20LIGWIN" localSheetId="3">#REF!</definedName>
    <definedName name="HAVUE4012124602383825A20LIGWIN" localSheetId="5">#REF!</definedName>
    <definedName name="HAVUE4012124602383825A20LIGWIN" localSheetId="2">#REF!</definedName>
    <definedName name="HAVUE4012124602383825A20LIGWIN">#REF!</definedName>
    <definedName name="HAVUE40121246023838A20LIGWIN" localSheetId="3">#REF!</definedName>
    <definedName name="HAVUE40121246023838A20LIGWIN" localSheetId="5">#REF!</definedName>
    <definedName name="HAVUE40121246023838A20LIGWIN" localSheetId="2">#REF!</definedName>
    <definedName name="HAVUE40121246023838A20LIGWIN">#REF!</definedName>
    <definedName name="HAVUE4012180402383825A20" localSheetId="3">#REF!</definedName>
    <definedName name="HAVUE4012180402383825A20" localSheetId="5">#REF!</definedName>
    <definedName name="HAVUE4012180402383825A20" localSheetId="2">#REF!</definedName>
    <definedName name="HAVUE4012180402383825A20">#REF!</definedName>
    <definedName name="HAVUE40121804023838A20" localSheetId="3">#REF!</definedName>
    <definedName name="HAVUE40121804023838A20" localSheetId="5">#REF!</definedName>
    <definedName name="HAVUE40121804023838A20" localSheetId="2">#REF!</definedName>
    <definedName name="HAVUE40121804023838A20">#REF!</definedName>
    <definedName name="HAVUE4012180602383825A20" localSheetId="3">#REF!</definedName>
    <definedName name="HAVUE4012180602383825A20" localSheetId="5">#REF!</definedName>
    <definedName name="HAVUE4012180602383825A20" localSheetId="2">#REF!</definedName>
    <definedName name="HAVUE4012180602383825A20">#REF!</definedName>
    <definedName name="HAVUE40121806023838A20" localSheetId="3">#REF!</definedName>
    <definedName name="HAVUE40121806023838A20" localSheetId="5">#REF!</definedName>
    <definedName name="HAVUE40121806023838A20" localSheetId="2">#REF!</definedName>
    <definedName name="HAVUE40121806023838A20">#REF!</definedName>
    <definedName name="HAVUELO10CONTRA" localSheetId="3">#REF!</definedName>
    <definedName name="HAVUELO10CONTRA" localSheetId="5">#REF!</definedName>
    <definedName name="HAVUELO10CONTRA" localSheetId="2">#REF!</definedName>
    <definedName name="HAVUELO10CONTRA">#REF!</definedName>
    <definedName name="HAZCH301354081225C634ADLIG" localSheetId="3">#REF!</definedName>
    <definedName name="HAZCH301354081225C634ADLIG" localSheetId="5">#REF!</definedName>
    <definedName name="HAZCH301354081225C634ADLIG" localSheetId="2">#REF!</definedName>
    <definedName name="HAZCH301354081225C634ADLIG">#REF!</definedName>
    <definedName name="HAZCH3013540812C634ADLIG" localSheetId="3">#REF!</definedName>
    <definedName name="HAZCH3013540812C634ADLIG" localSheetId="5">#REF!</definedName>
    <definedName name="HAZCH3013540812C634ADLIG" localSheetId="2">#REF!</definedName>
    <definedName name="HAZCH3013540812C634ADLIG">#REF!</definedName>
    <definedName name="HAZCH301356081225C634ADLIG" localSheetId="3">#REF!</definedName>
    <definedName name="HAZCH301356081225C634ADLIG" localSheetId="5">#REF!</definedName>
    <definedName name="HAZCH301356081225C634ADLIG" localSheetId="2">#REF!</definedName>
    <definedName name="HAZCH301356081225C634ADLIG">#REF!</definedName>
    <definedName name="HAZCH3013560812C634ADLIG" localSheetId="3">#REF!</definedName>
    <definedName name="HAZCH3013560812C634ADLIG" localSheetId="5">#REF!</definedName>
    <definedName name="HAZCH3013560812C634ADLIG" localSheetId="2">#REF!</definedName>
    <definedName name="HAZCH3013560812C634ADLIG">#REF!</definedName>
    <definedName name="HAZCH301404081225C634AD" localSheetId="3">#REF!</definedName>
    <definedName name="HAZCH301404081225C634AD" localSheetId="5">#REF!</definedName>
    <definedName name="HAZCH301404081225C634AD" localSheetId="2">#REF!</definedName>
    <definedName name="HAZCH301404081225C634AD">#REF!</definedName>
    <definedName name="HAZCH3014040812C634AD" localSheetId="3">#REF!</definedName>
    <definedName name="HAZCH3014040812C634AD" localSheetId="5">#REF!</definedName>
    <definedName name="HAZCH3014040812C634AD" localSheetId="2">#REF!</definedName>
    <definedName name="HAZCH3014040812C634AD">#REF!</definedName>
    <definedName name="HAZCH301406081225C634AD" localSheetId="3">#REF!</definedName>
    <definedName name="HAZCH301406081225C634AD" localSheetId="5">#REF!</definedName>
    <definedName name="HAZCH301406081225C634AD" localSheetId="2">#REF!</definedName>
    <definedName name="HAZCH301406081225C634AD">#REF!</definedName>
    <definedName name="HAZCH3014060812C634AD" localSheetId="3">#REF!</definedName>
    <definedName name="HAZCH3014060812C634AD" localSheetId="5">#REF!</definedName>
    <definedName name="HAZCH3014060812C634AD" localSheetId="2">#REF!</definedName>
    <definedName name="HAZCH3014060812C634AD">#REF!</definedName>
    <definedName name="HAZCH301804081225C634AD" localSheetId="3">#REF!</definedName>
    <definedName name="HAZCH301804081225C634AD" localSheetId="5">#REF!</definedName>
    <definedName name="HAZCH301804081225C634AD" localSheetId="2">#REF!</definedName>
    <definedName name="HAZCH301804081225C634AD">#REF!</definedName>
    <definedName name="HAZCH3018040812C634AD" localSheetId="3">#REF!</definedName>
    <definedName name="HAZCH3018040812C634AD" localSheetId="5">#REF!</definedName>
    <definedName name="HAZCH3018040812C634AD" localSheetId="2">#REF!</definedName>
    <definedName name="HAZCH3018040812C634AD">#REF!</definedName>
    <definedName name="HAZCH301806081225C634AD" localSheetId="3">#REF!</definedName>
    <definedName name="HAZCH301806081225C634AD" localSheetId="5">#REF!</definedName>
    <definedName name="HAZCH301806081225C634AD" localSheetId="2">#REF!</definedName>
    <definedName name="HAZCH301806081225C634AD">#REF!</definedName>
    <definedName name="HAZCH3018060812C634AD" localSheetId="3">#REF!</definedName>
    <definedName name="HAZCH3018060812C634AD" localSheetId="5">#REF!</definedName>
    <definedName name="HAZCH3018060812C634AD" localSheetId="2">#REF!</definedName>
    <definedName name="HAZCH3018060812C634AD">#REF!</definedName>
    <definedName name="HAZCH302104081225C634AD" localSheetId="3">#REF!</definedName>
    <definedName name="HAZCH302104081225C634AD" localSheetId="5">#REF!</definedName>
    <definedName name="HAZCH302104081225C634AD" localSheetId="2">#REF!</definedName>
    <definedName name="HAZCH302104081225C634AD">#REF!</definedName>
    <definedName name="HAZCH3021040812C634AD" localSheetId="3">#REF!</definedName>
    <definedName name="HAZCH3021040812C634AD" localSheetId="5">#REF!</definedName>
    <definedName name="HAZCH3021040812C634AD" localSheetId="2">#REF!</definedName>
    <definedName name="HAZCH3021040812C634AD">#REF!</definedName>
    <definedName name="HAZCH302106081225C634AD" localSheetId="3">#REF!</definedName>
    <definedName name="HAZCH302106081225C634AD" localSheetId="5">#REF!</definedName>
    <definedName name="HAZCH302106081225C634AD" localSheetId="2">#REF!</definedName>
    <definedName name="HAZCH302106081225C634AD">#REF!</definedName>
    <definedName name="HAZCH3021060812C634AD" localSheetId="3">#REF!</definedName>
    <definedName name="HAZCH3021060812C634AD" localSheetId="5">#REF!</definedName>
    <definedName name="HAZCH3021060812C634AD" localSheetId="2">#REF!</definedName>
    <definedName name="HAZCH3021060812C634AD">#REF!</definedName>
    <definedName name="HAZCH302404081225C634AD" localSheetId="3">#REF!</definedName>
    <definedName name="HAZCH302404081225C634AD" localSheetId="5">#REF!</definedName>
    <definedName name="HAZCH302404081225C634AD" localSheetId="2">#REF!</definedName>
    <definedName name="HAZCH302404081225C634AD">#REF!</definedName>
    <definedName name="HAZCH3024040812C634AD" localSheetId="3">#REF!</definedName>
    <definedName name="HAZCH3024040812C634AD" localSheetId="5">#REF!</definedName>
    <definedName name="HAZCH3024040812C634AD" localSheetId="2">#REF!</definedName>
    <definedName name="HAZCH3024040812C634AD">#REF!</definedName>
    <definedName name="HAZCH302406081225C634AD" localSheetId="3">#REF!</definedName>
    <definedName name="HAZCH302406081225C634AD" localSheetId="5">#REF!</definedName>
    <definedName name="HAZCH302406081225C634AD" localSheetId="2">#REF!</definedName>
    <definedName name="HAZCH302406081225C634AD">#REF!</definedName>
    <definedName name="HAZCH3024060812C634AD" localSheetId="3">#REF!</definedName>
    <definedName name="HAZCH3024060812C634AD" localSheetId="5">#REF!</definedName>
    <definedName name="HAZCH3024060812C634AD" localSheetId="2">#REF!</definedName>
    <definedName name="HAZCH3024060812C634AD">#REF!</definedName>
    <definedName name="HAZCH35180401225A15ADC18342CAM" localSheetId="3">#REF!</definedName>
    <definedName name="HAZCH35180401225A15ADC18342CAM" localSheetId="5">#REF!</definedName>
    <definedName name="HAZCH35180401225A15ADC18342CAM" localSheetId="2">#REF!</definedName>
    <definedName name="HAZCH35180401225A15ADC18342CAM">#REF!</definedName>
    <definedName name="HAZCH351804012A15ADC18342CAM" localSheetId="3">#REF!</definedName>
    <definedName name="HAZCH351804012A15ADC18342CAM" localSheetId="5">#REF!</definedName>
    <definedName name="HAZCH351804012A15ADC18342CAM" localSheetId="2">#REF!</definedName>
    <definedName name="HAZCH351804012A15ADC18342CAM">#REF!</definedName>
    <definedName name="HAZCH35180601225A15ADC18342CAM" localSheetId="3">#REF!</definedName>
    <definedName name="HAZCH35180601225A15ADC18342CAM" localSheetId="5">#REF!</definedName>
    <definedName name="HAZCH35180601225A15ADC18342CAM" localSheetId="2">#REF!</definedName>
    <definedName name="HAZCH35180601225A15ADC18342CAM">#REF!</definedName>
    <definedName name="HAZCH351806012A15ADC18342CAM" localSheetId="3">#REF!</definedName>
    <definedName name="HAZCH351806012A15ADC18342CAM" localSheetId="5">#REF!</definedName>
    <definedName name="HAZCH351806012A15ADC18342CAM" localSheetId="2">#REF!</definedName>
    <definedName name="HAZCH351806012A15ADC18342CAM">#REF!</definedName>
    <definedName name="HAZCH35210401225A15ADC18342CAM" localSheetId="3">#REF!</definedName>
    <definedName name="HAZCH35210401225A15ADC18342CAM" localSheetId="5">#REF!</definedName>
    <definedName name="HAZCH35210401225A15ADC18342CAM" localSheetId="2">#REF!</definedName>
    <definedName name="HAZCH35210401225A15ADC18342CAM">#REF!</definedName>
    <definedName name="HAZCH352104012A15ADC18342CAM" localSheetId="3">#REF!</definedName>
    <definedName name="HAZCH352104012A15ADC18342CAM" localSheetId="5">#REF!</definedName>
    <definedName name="HAZCH352104012A15ADC18342CAM" localSheetId="2">#REF!</definedName>
    <definedName name="HAZCH352104012A15ADC18342CAM">#REF!</definedName>
    <definedName name="HAZCH35210601225A15ADC18342CAM" localSheetId="3">#REF!</definedName>
    <definedName name="HAZCH35210601225A15ADC18342CAM" localSheetId="5">#REF!</definedName>
    <definedName name="HAZCH35210601225A15ADC18342CAM" localSheetId="2">#REF!</definedName>
    <definedName name="HAZCH35210601225A15ADC18342CAM">#REF!</definedName>
    <definedName name="HAZCH352106012A15ADC18342CAM" localSheetId="3">#REF!</definedName>
    <definedName name="HAZCH352106012A15ADC18342CAM" localSheetId="5">#REF!</definedName>
    <definedName name="HAZCH352106012A15ADC18342CAM" localSheetId="2">#REF!</definedName>
    <definedName name="HAZCH352106012A15ADC18342CAM">#REF!</definedName>
    <definedName name="HAZCH35240401225A15ADC18342CAM" localSheetId="3">#REF!</definedName>
    <definedName name="HAZCH35240401225A15ADC18342CAM" localSheetId="5">#REF!</definedName>
    <definedName name="HAZCH35240401225A15ADC18342CAM" localSheetId="2">#REF!</definedName>
    <definedName name="HAZCH35240401225A15ADC18342CAM">#REF!</definedName>
    <definedName name="HAZCH352404012A15ADC18342CAM" localSheetId="3">#REF!</definedName>
    <definedName name="HAZCH352404012A15ADC18342CAM" localSheetId="5">#REF!</definedName>
    <definedName name="HAZCH352404012A15ADC18342CAM" localSheetId="2">#REF!</definedName>
    <definedName name="HAZCH352404012A15ADC18342CAM">#REF!</definedName>
    <definedName name="HAZCH35240601225A15ADC18342CAM" localSheetId="3">#REF!</definedName>
    <definedName name="HAZCH35240601225A15ADC18342CAM" localSheetId="5">#REF!</definedName>
    <definedName name="HAZCH35240601225A15ADC18342CAM" localSheetId="2">#REF!</definedName>
    <definedName name="HAZCH35240601225A15ADC18342CAM">#REF!</definedName>
    <definedName name="HAZCH352406012A15ADC18342CAM" localSheetId="3">#REF!</definedName>
    <definedName name="HAZCH352406012A15ADC18342CAM" localSheetId="5">#REF!</definedName>
    <definedName name="HAZCH352406012A15ADC18342CAM" localSheetId="2">#REF!</definedName>
    <definedName name="HAZCH352406012A15ADC18342CAM">#REF!</definedName>
    <definedName name="HAZCH4013540812C634ADLIG" localSheetId="3">#REF!</definedName>
    <definedName name="HAZCH4013540812C634ADLIG" localSheetId="5">#REF!</definedName>
    <definedName name="HAZCH4013540812C634ADLIG" localSheetId="2">#REF!</definedName>
    <definedName name="HAZCH4013540812C634ADLIG">#REF!</definedName>
    <definedName name="HAZCH4013560812C634ADLIG" localSheetId="3">#REF!</definedName>
    <definedName name="HAZCH4013560812C634ADLIG" localSheetId="5">#REF!</definedName>
    <definedName name="HAZCH4013560812C634ADLIG" localSheetId="2">#REF!</definedName>
    <definedName name="HAZCH4013560812C634ADLIG">#REF!</definedName>
    <definedName name="HAZCH401404081225C634AD" localSheetId="3">#REF!</definedName>
    <definedName name="HAZCH401404081225C634AD" localSheetId="5">#REF!</definedName>
    <definedName name="HAZCH401404081225C634AD" localSheetId="2">#REF!</definedName>
    <definedName name="HAZCH401404081225C634AD">#REF!</definedName>
    <definedName name="HAZCH4014040812C634AD" localSheetId="3">#REF!</definedName>
    <definedName name="HAZCH4014040812C634AD" localSheetId="5">#REF!</definedName>
    <definedName name="HAZCH4014040812C634AD" localSheetId="2">#REF!</definedName>
    <definedName name="HAZCH4014040812C634AD">#REF!</definedName>
    <definedName name="HAZCH401804081225C634AD" localSheetId="3">#REF!</definedName>
    <definedName name="HAZCH401804081225C634AD" localSheetId="5">#REF!</definedName>
    <definedName name="HAZCH401804081225C634AD" localSheetId="2">#REF!</definedName>
    <definedName name="HAZCH401804081225C634AD">#REF!</definedName>
    <definedName name="HAZCH4018040812C634AD" localSheetId="3">#REF!</definedName>
    <definedName name="HAZCH4018040812C634AD" localSheetId="5">#REF!</definedName>
    <definedName name="HAZCH4018040812C634AD" localSheetId="2">#REF!</definedName>
    <definedName name="HAZCH4018040812C634AD">#REF!</definedName>
    <definedName name="HAZCH402104081225C634AD" localSheetId="3">#REF!</definedName>
    <definedName name="HAZCH402104081225C634AD" localSheetId="5">#REF!</definedName>
    <definedName name="HAZCH402104081225C634AD" localSheetId="2">#REF!</definedName>
    <definedName name="HAZCH402104081225C634AD">#REF!</definedName>
    <definedName name="HAZCH4021040812C634AD" localSheetId="3">#REF!</definedName>
    <definedName name="HAZCH4021040812C634AD" localSheetId="5">#REF!</definedName>
    <definedName name="HAZCH4021040812C634AD" localSheetId="2">#REF!</definedName>
    <definedName name="HAZCH4021040812C634AD">#REF!</definedName>
    <definedName name="HAZCH402404081225C634AD" localSheetId="3">#REF!</definedName>
    <definedName name="HAZCH402404081225C634AD" localSheetId="5">#REF!</definedName>
    <definedName name="HAZCH402404081225C634AD" localSheetId="2">#REF!</definedName>
    <definedName name="HAZCH402404081225C634AD">#REF!</definedName>
    <definedName name="HAZCH4024040812C634AD" localSheetId="3">#REF!</definedName>
    <definedName name="HAZCH4024040812C634AD" localSheetId="5">#REF!</definedName>
    <definedName name="HAZCH4024040812C634AD" localSheetId="2">#REF!</definedName>
    <definedName name="HAZCH4024040812C634AD">#REF!</definedName>
    <definedName name="HAZCH402406081225C634AD" localSheetId="3">#REF!</definedName>
    <definedName name="HAZCH402406081225C634AD" localSheetId="5">#REF!</definedName>
    <definedName name="HAZCH402406081225C634AD" localSheetId="2">#REF!</definedName>
    <definedName name="HAZCH402406081225C634AD">#REF!</definedName>
    <definedName name="HAZCH4024060812C634AD" localSheetId="3">#REF!</definedName>
    <definedName name="HAZCH4024060812C634AD" localSheetId="5">#REF!</definedName>
    <definedName name="HAZCH4024060812C634AD" localSheetId="2">#REF!</definedName>
    <definedName name="HAZCH4024060812C634AD">#REF!</definedName>
    <definedName name="HAZCH601356081225C634ADLIG" localSheetId="3">#REF!</definedName>
    <definedName name="HAZCH601356081225C634ADLIG" localSheetId="5">#REF!</definedName>
    <definedName name="HAZCH601356081225C634ADLIG" localSheetId="2">#REF!</definedName>
    <definedName name="HAZCH601356081225C634ADLIG">#REF!</definedName>
    <definedName name="HAZCH6013560812C634ADLIG" localSheetId="3">#REF!</definedName>
    <definedName name="HAZCH6013560812C634ADLIG" localSheetId="5">#REF!</definedName>
    <definedName name="HAZCH6013560812C634ADLIG" localSheetId="2">#REF!</definedName>
    <definedName name="HAZCH6013560812C634ADLIG">#REF!</definedName>
    <definedName name="HAZCH601406081225C634AD" localSheetId="3">#REF!</definedName>
    <definedName name="HAZCH601406081225C634AD" localSheetId="5">#REF!</definedName>
    <definedName name="HAZCH601406081225C634AD" localSheetId="2">#REF!</definedName>
    <definedName name="HAZCH601406081225C634AD">#REF!</definedName>
    <definedName name="HAZCH6014060812C634AD" localSheetId="3">#REF!</definedName>
    <definedName name="HAZCH6014060812C634AD" localSheetId="5">#REF!</definedName>
    <definedName name="HAZCH6014060812C634AD" localSheetId="2">#REF!</definedName>
    <definedName name="HAZCH6014060812C634AD">#REF!</definedName>
    <definedName name="HAZCH601806081225C634AD" localSheetId="3">#REF!</definedName>
    <definedName name="HAZCH601806081225C634AD" localSheetId="5">#REF!</definedName>
    <definedName name="HAZCH601806081225C634AD" localSheetId="2">#REF!</definedName>
    <definedName name="HAZCH601806081225C634AD">#REF!</definedName>
    <definedName name="HAZCH6018060812C634AD" localSheetId="3">#REF!</definedName>
    <definedName name="HAZCH6018060812C634AD" localSheetId="5">#REF!</definedName>
    <definedName name="HAZCH6018060812C634AD" localSheetId="2">#REF!</definedName>
    <definedName name="HAZCH6018060812C634AD">#REF!</definedName>
    <definedName name="HAZCH602106081225C634AD" localSheetId="3">#REF!</definedName>
    <definedName name="HAZCH602106081225C634AD" localSheetId="5">#REF!</definedName>
    <definedName name="HAZCH602106081225C634AD" localSheetId="2">#REF!</definedName>
    <definedName name="HAZCH602106081225C634AD">#REF!</definedName>
    <definedName name="HAZCH6021060812C634AD" localSheetId="3">#REF!</definedName>
    <definedName name="HAZCH6021060812C634AD" localSheetId="5">#REF!</definedName>
    <definedName name="HAZCH6021060812C634AD" localSheetId="2">#REF!</definedName>
    <definedName name="HAZCH6021060812C634AD">#REF!</definedName>
    <definedName name="HAZCPONDCONTRA" localSheetId="3">#REF!</definedName>
    <definedName name="HAZCPONDCONTRA" localSheetId="5">#REF!</definedName>
    <definedName name="HAZCPONDCONTRA" localSheetId="2">#REF!</definedName>
    <definedName name="HAZCPONDCONTRA">#REF!</definedName>
    <definedName name="HAZFOSOCONTRA" localSheetId="3">#REF!</definedName>
    <definedName name="HAZFOSOCONTRA" localSheetId="5">#REF!</definedName>
    <definedName name="HAZFOSOCONTRA" localSheetId="2">#REF!</definedName>
    <definedName name="HAZFOSOCONTRA">#REF!</definedName>
    <definedName name="HAZM201512423838A30LIG" localSheetId="3">#REF!</definedName>
    <definedName name="HAZM201512423838A30LIG" localSheetId="5">#REF!</definedName>
    <definedName name="HAZM201512423838A30LIG" localSheetId="2">#REF!</definedName>
    <definedName name="HAZM201512423838A30LIG">#REF!</definedName>
    <definedName name="HAZM301512423838A30LIG" localSheetId="3">#REF!</definedName>
    <definedName name="HAZM301512423838A30LIG" localSheetId="5">#REF!</definedName>
    <definedName name="HAZM301512423838A30LIG" localSheetId="2">#REF!</definedName>
    <definedName name="HAZM301512423838A30LIG">#REF!</definedName>
    <definedName name="HAZM302012423838A25LIG" localSheetId="3">#REF!</definedName>
    <definedName name="HAZM302012423838A25LIG" localSheetId="5">#REF!</definedName>
    <definedName name="HAZM302012423838A25LIG" localSheetId="2">#REF!</definedName>
    <definedName name="HAZM302012423838A25LIG">#REF!</definedName>
    <definedName name="HAZM302013523838A25LIG" localSheetId="3">#REF!</definedName>
    <definedName name="HAZM302013523838A25LIG" localSheetId="5">#REF!</definedName>
    <definedName name="HAZM302013523838A25LIG" localSheetId="2">#REF!</definedName>
    <definedName name="HAZM302013523838A25LIG">#REF!</definedName>
    <definedName name="HAZM302014023838A25" localSheetId="3">#REF!</definedName>
    <definedName name="HAZM302014023838A25" localSheetId="5">#REF!</definedName>
    <definedName name="HAZM302014023838A25" localSheetId="2">#REF!</definedName>
    <definedName name="HAZM302014023838A25">#REF!</definedName>
    <definedName name="HAZM30X20180" localSheetId="3">#REF!</definedName>
    <definedName name="HAZM30X20180" localSheetId="5">#REF!</definedName>
    <definedName name="HAZM30X20180" localSheetId="2">#REF!</definedName>
    <definedName name="HAZM30X20180">#REF!</definedName>
    <definedName name="HAZM401512423838A30LIG" localSheetId="3">#REF!</definedName>
    <definedName name="HAZM401512423838A30LIG" localSheetId="5">#REF!</definedName>
    <definedName name="HAZM401512423838A30LIG" localSheetId="2">#REF!</definedName>
    <definedName name="HAZM401512423838A30LIG">#REF!</definedName>
    <definedName name="HAZM452012433838A25LIG" localSheetId="3">#REF!</definedName>
    <definedName name="HAZM452012433838A25LIG" localSheetId="5">#REF!</definedName>
    <definedName name="HAZM452012433838A25LIG" localSheetId="2">#REF!</definedName>
    <definedName name="HAZM452012433838A25LIG">#REF!</definedName>
    <definedName name="HAZM452013533838A25LIG" localSheetId="3">#REF!</definedName>
    <definedName name="HAZM452013533838A25LIG" localSheetId="5">#REF!</definedName>
    <definedName name="HAZM452013533838A25LIG" localSheetId="2">#REF!</definedName>
    <definedName name="HAZM452013533838A25LIG">#REF!</definedName>
    <definedName name="HAZM452014033838A25" localSheetId="3">#REF!</definedName>
    <definedName name="HAZM452014033838A25" localSheetId="5">#REF!</definedName>
    <definedName name="HAZM452014033838A25" localSheetId="2">#REF!</definedName>
    <definedName name="HAZM452014033838A25">#REF!</definedName>
    <definedName name="HAZM452018033838A25" localSheetId="3">#REF!</definedName>
    <definedName name="HAZM452018033838A25" localSheetId="5">#REF!</definedName>
    <definedName name="HAZM452018033838A25" localSheetId="2">#REF!</definedName>
    <definedName name="HAZM452018033838A25">#REF!</definedName>
    <definedName name="HAZM452512433838A25LIG" localSheetId="3">#REF!</definedName>
    <definedName name="HAZM452512433838A25LIG" localSheetId="5">#REF!</definedName>
    <definedName name="HAZM452512433838A25LIG" localSheetId="2">#REF!</definedName>
    <definedName name="HAZM452512433838A25LIG">#REF!</definedName>
    <definedName name="HAZM452513533838A25LIG" localSheetId="3">#REF!</definedName>
    <definedName name="HAZM452513533838A25LIG" localSheetId="5">#REF!</definedName>
    <definedName name="HAZM452513533838A25LIG" localSheetId="2">#REF!</definedName>
    <definedName name="HAZM452513533838A25LIG">#REF!</definedName>
    <definedName name="HAZM452514033838A25" localSheetId="3">#REF!</definedName>
    <definedName name="HAZM452514033838A25" localSheetId="5">#REF!</definedName>
    <definedName name="HAZM452514033838A25" localSheetId="2">#REF!</definedName>
    <definedName name="HAZM452514033838A25">#REF!</definedName>
    <definedName name="HAZM452521033838A25" localSheetId="3">#REF!</definedName>
    <definedName name="HAZM452521033838A25" localSheetId="5">#REF!</definedName>
    <definedName name="HAZM452521033838A25" localSheetId="2">#REF!</definedName>
    <definedName name="HAZM452521033838A25">#REF!</definedName>
    <definedName name="HAZM452524033838A25" localSheetId="3">#REF!</definedName>
    <definedName name="HAZM452524033838A25" localSheetId="5">#REF!</definedName>
    <definedName name="HAZM452524033838A25" localSheetId="2">#REF!</definedName>
    <definedName name="HAZM452524033838A25">#REF!</definedName>
    <definedName name="HAZM45X25180" localSheetId="3">#REF!</definedName>
    <definedName name="HAZM45X25180" localSheetId="5">#REF!</definedName>
    <definedName name="HAZM45X25180" localSheetId="2">#REF!</definedName>
    <definedName name="HAZM45X25180">#REF!</definedName>
    <definedName name="HAZM602512433838A25LIG" localSheetId="3">#REF!</definedName>
    <definedName name="HAZM602512433838A25LIG" localSheetId="5">#REF!</definedName>
    <definedName name="HAZM602512433838A25LIG" localSheetId="2">#REF!</definedName>
    <definedName name="HAZM602512433838A25LIG">#REF!</definedName>
    <definedName name="HAZM602513533838A25LIG" localSheetId="3">#REF!</definedName>
    <definedName name="HAZM602513533838A25LIG" localSheetId="5">#REF!</definedName>
    <definedName name="HAZM602513533838A25LIG" localSheetId="2">#REF!</definedName>
    <definedName name="HAZM602513533838A25LIG">#REF!</definedName>
    <definedName name="HAZM602514033838A25" localSheetId="3">#REF!</definedName>
    <definedName name="HAZM602514033838A25" localSheetId="5">#REF!</definedName>
    <definedName name="HAZM602514033838A25" localSheetId="2">#REF!</definedName>
    <definedName name="HAZM602514033838A25">#REF!</definedName>
    <definedName name="HAZM602521033838A25" localSheetId="3">#REF!</definedName>
    <definedName name="HAZM602521033838A25" localSheetId="5">#REF!</definedName>
    <definedName name="HAZM602521033838A25" localSheetId="2">#REF!</definedName>
    <definedName name="HAZM602521033838A25">#REF!</definedName>
    <definedName name="HAZM602524033838A25" localSheetId="3">#REF!</definedName>
    <definedName name="HAZM602524033838A25" localSheetId="5">#REF!</definedName>
    <definedName name="HAZM602524033838A25" localSheetId="2">#REF!</definedName>
    <definedName name="HAZM602524033838A25">#REF!</definedName>
    <definedName name="HAZM60X25180" localSheetId="3">#REF!</definedName>
    <definedName name="HAZM60X25180" localSheetId="5">#REF!</definedName>
    <definedName name="HAZM60X25180" localSheetId="2">#REF!</definedName>
    <definedName name="HAZM60X25180">#REF!</definedName>
    <definedName name="HAZM8TIPVIGACISTCONTRA" localSheetId="3">#REF!</definedName>
    <definedName name="HAZM8TIPVIGACISTCONTRA" localSheetId="5">#REF!</definedName>
    <definedName name="HAZM8TIPVIGACISTCONTRA" localSheetId="2">#REF!</definedName>
    <definedName name="HAZM8TIPVIGACISTCONTRA">#REF!</definedName>
    <definedName name="HAZMRAMPACONTRA" localSheetId="3">#REF!</definedName>
    <definedName name="HAZMRAMPACONTRA" localSheetId="5">#REF!</definedName>
    <definedName name="HAZMRAMPACONTRA" localSheetId="2">#REF!</definedName>
    <definedName name="HAZMRAMPACONTRA">#REF!</definedName>
    <definedName name="hbi" localSheetId="3">#REF!</definedName>
    <definedName name="hbi" localSheetId="5">#REF!</definedName>
    <definedName name="hbi" localSheetId="2">#REF!</definedName>
    <definedName name="hbi">#REF!</definedName>
    <definedName name="hbii" localSheetId="3">#REF!</definedName>
    <definedName name="hbii" localSheetId="5">#REF!</definedName>
    <definedName name="hbii" localSheetId="2">#REF!</definedName>
    <definedName name="hbii">#REF!</definedName>
    <definedName name="hbiii" localSheetId="3">#REF!</definedName>
    <definedName name="hbiii" localSheetId="5">#REF!</definedName>
    <definedName name="hbiii" localSheetId="2">#REF!</definedName>
    <definedName name="hbiii">#REF!</definedName>
    <definedName name="hbiiii" localSheetId="3">#REF!</definedName>
    <definedName name="hbiiii" localSheetId="5">#REF!</definedName>
    <definedName name="hbiiii" localSheetId="2">#REF!</definedName>
    <definedName name="hbiiii">#REF!</definedName>
    <definedName name="hci" localSheetId="3">#REF!</definedName>
    <definedName name="hci" localSheetId="5">#REF!</definedName>
    <definedName name="hci" localSheetId="2">#REF!</definedName>
    <definedName name="hci">#REF!</definedName>
    <definedName name="hcii" localSheetId="3">#REF!</definedName>
    <definedName name="hcii" localSheetId="5">#REF!</definedName>
    <definedName name="hcii" localSheetId="2">#REF!</definedName>
    <definedName name="hcii">#REF!</definedName>
    <definedName name="hciii" localSheetId="3">#REF!</definedName>
    <definedName name="hciii" localSheetId="5">#REF!</definedName>
    <definedName name="hciii" localSheetId="2">#REF!</definedName>
    <definedName name="hciii">#REF!</definedName>
    <definedName name="hciiii" localSheetId="3">#REF!</definedName>
    <definedName name="hciiii" localSheetId="5">#REF!</definedName>
    <definedName name="hciiii" localSheetId="2">#REF!</definedName>
    <definedName name="hciiii">#REF!</definedName>
    <definedName name="HCLASEA">'[37]ANALISIS PARTIDAS CARRET.'!$H$619</definedName>
    <definedName name="HCLASEB">'[37]ANALISIS PARTIDAS CARRET.'!$H$608</definedName>
    <definedName name="HCLASED" localSheetId="3">#REF!</definedName>
    <definedName name="HCLASED">#REF!</definedName>
    <definedName name="hcpi" localSheetId="3">#REF!</definedName>
    <definedName name="hcpi" localSheetId="5">#REF!</definedName>
    <definedName name="hcpi" localSheetId="2">#REF!</definedName>
    <definedName name="hcpi">#REF!</definedName>
    <definedName name="hcpii" localSheetId="3">#REF!</definedName>
    <definedName name="hcpii" localSheetId="5">#REF!</definedName>
    <definedName name="hcpii" localSheetId="2">#REF!</definedName>
    <definedName name="hcpii">#REF!</definedName>
    <definedName name="hcpiii" localSheetId="3">#REF!</definedName>
    <definedName name="hcpiii" localSheetId="5">#REF!</definedName>
    <definedName name="hcpiii" localSheetId="2">#REF!</definedName>
    <definedName name="hcpiii">#REF!</definedName>
    <definedName name="hcpiiii" localSheetId="3">#REF!</definedName>
    <definedName name="hcpiiii" localSheetId="5">#REF!</definedName>
    <definedName name="hcpiiii" localSheetId="2">#REF!</definedName>
    <definedName name="hcpiiii">#REF!</definedName>
    <definedName name="HERR_MENO" localSheetId="3">#REF!</definedName>
    <definedName name="HERR_MENO" localSheetId="2">#REF!</definedName>
    <definedName name="HERR_MENO">#REF!</definedName>
    <definedName name="HGON100" localSheetId="3">#REF!</definedName>
    <definedName name="HGON100" localSheetId="2">#REF!</definedName>
    <definedName name="HGON100">#REF!</definedName>
    <definedName name="HGON140" localSheetId="3">#REF!</definedName>
    <definedName name="HGON140" localSheetId="2">#REF!</definedName>
    <definedName name="HGON140">#REF!</definedName>
    <definedName name="HGON180" localSheetId="3">#REF!</definedName>
    <definedName name="HGON180" localSheetId="2">#REF!</definedName>
    <definedName name="HGON180">#REF!</definedName>
    <definedName name="HGON210" localSheetId="3">#REF!</definedName>
    <definedName name="HGON210" localSheetId="2">#REF!</definedName>
    <definedName name="HGON210">#REF!</definedName>
    <definedName name="hilo" localSheetId="3">#REF!</definedName>
    <definedName name="hilo" localSheetId="5">#REF!</definedName>
    <definedName name="hilo" localSheetId="2">#REF!</definedName>
    <definedName name="hilo">#REF!</definedName>
    <definedName name="Hilo_de_Nylon">[17]Insumos!$B$69:$D$69</definedName>
    <definedName name="HINCA" localSheetId="3">#REF!</definedName>
    <definedName name="HINCA" localSheetId="5">#REF!</definedName>
    <definedName name="HINCA" localSheetId="2">#REF!</definedName>
    <definedName name="HINCA">#REF!</definedName>
    <definedName name="HINCA_2">"$#REF!.$#REF!$#REF!"</definedName>
    <definedName name="HINCA_3">"$#REF!.$#REF!$#REF!"</definedName>
    <definedName name="Hinca_de_Pilotes" localSheetId="3">#REF!</definedName>
    <definedName name="Hinca_de_Pilotes" localSheetId="5">#REF!</definedName>
    <definedName name="Hinca_de_Pilotes" localSheetId="2">#REF!</definedName>
    <definedName name="Hinca_de_Pilotes">#REF!</definedName>
    <definedName name="Hinca_de_Pilotes_2">#N/A</definedName>
    <definedName name="Hinca_de_Pilotes_3">#N/A</definedName>
    <definedName name="HINCADEPILOTES" localSheetId="3">#REF!</definedName>
    <definedName name="HINCADEPILOTES" localSheetId="5">#REF!</definedName>
    <definedName name="HINCADEPILOTES" localSheetId="2">#REF!</definedName>
    <definedName name="HINCADEPILOTES">#REF!</definedName>
    <definedName name="HINCADEPILOTES_2">#N/A</definedName>
    <definedName name="HINCADEPILOTES_3">#N/A</definedName>
    <definedName name="HINDUSTRIAL100" localSheetId="3">#REF!</definedName>
    <definedName name="HINDUSTRIAL100" localSheetId="5">#REF!</definedName>
    <definedName name="HINDUSTRIAL100" localSheetId="2">#REF!</definedName>
    <definedName name="HINDUSTRIAL100">#REF!</definedName>
    <definedName name="HINDUSTRIAL140" localSheetId="3">#REF!</definedName>
    <definedName name="HINDUSTRIAL140" localSheetId="5">#REF!</definedName>
    <definedName name="HINDUSTRIAL140" localSheetId="2">#REF!</definedName>
    <definedName name="HINDUSTRIAL140">#REF!</definedName>
    <definedName name="HINDUSTRIAL180" localSheetId="3">#REF!</definedName>
    <definedName name="HINDUSTRIAL180" localSheetId="5">[4]insumo!$D$35</definedName>
    <definedName name="HINDUSTRIAL180" localSheetId="2">#REF!</definedName>
    <definedName name="HINDUSTRIAL180">#REF!</definedName>
    <definedName name="HINDUSTRIAL210" localSheetId="3">#REF!</definedName>
    <definedName name="HINDUSTRIAL210" localSheetId="5">[4]insumo!$D$36</definedName>
    <definedName name="HINDUSTRIAL210" localSheetId="2">#REF!</definedName>
    <definedName name="HINDUSTRIAL210">#REF!</definedName>
    <definedName name="hligadora" localSheetId="3">#REF!</definedName>
    <definedName name="hligadora" localSheetId="5">#REF!</definedName>
    <definedName name="hligadora" localSheetId="2">#REF!</definedName>
    <definedName name="hligadora">#REF!</definedName>
    <definedName name="HOJASEGUETA" localSheetId="3">#REF!</definedName>
    <definedName name="HOJASEGUETA" localSheetId="5">#REF!</definedName>
    <definedName name="HOJASEGUETA" localSheetId="2">#REF!</definedName>
    <definedName name="HOJASEGUETA">#REF!</definedName>
    <definedName name="HORACIO" localSheetId="3">#REF!</definedName>
    <definedName name="HORACIO" localSheetId="5">#REF!</definedName>
    <definedName name="HORACIO" localSheetId="2">#REF!</definedName>
    <definedName name="HORACIO">#REF!</definedName>
    <definedName name="HORACIO_2">"$#REF!.$L$66:$W$66"</definedName>
    <definedName name="HORACIO_3">"$#REF!.$L$66:$W$66"</definedName>
    <definedName name="horind100" localSheetId="3">#REF!</definedName>
    <definedName name="horind100" localSheetId="2">#REF!</definedName>
    <definedName name="horind100">#REF!</definedName>
    <definedName name="horind140" localSheetId="3">#REF!</definedName>
    <definedName name="horind140" localSheetId="2">#REF!</definedName>
    <definedName name="horind140">#REF!</definedName>
    <definedName name="horind180" localSheetId="3">#REF!</definedName>
    <definedName name="horind180" localSheetId="2">#REF!</definedName>
    <definedName name="horind180">#REF!</definedName>
    <definedName name="horind210" localSheetId="3">#REF!</definedName>
    <definedName name="horind210" localSheetId="2">#REF!</definedName>
    <definedName name="horind210">#REF!</definedName>
    <definedName name="horm.1.2">'[29]Ana. Horm mexc mort'!$D$70</definedName>
    <definedName name="horm.1.3" localSheetId="5">'[40]Ana. Horm mexc mort'!$D$53</definedName>
    <definedName name="horm.1.3">'[30]Analisis Unit. '!$F$74</definedName>
    <definedName name="horm.1.3.5" localSheetId="5">'[40]Ana. Horm mexc mort'!$D$61</definedName>
    <definedName name="horm.1.3.5">'[30]Analisis Unit. '!$F$64</definedName>
    <definedName name="Horm_124_TrompoyWinche" localSheetId="3">#REF!</definedName>
    <definedName name="Horm_124_TrompoyWinche" localSheetId="2">#REF!</definedName>
    <definedName name="Horm_124_TrompoyWinche">#REF!</definedName>
    <definedName name="HORM_IND_180" localSheetId="3">#REF!</definedName>
    <definedName name="HORM_IND_180" localSheetId="2">#REF!</definedName>
    <definedName name="HORM_IND_180">#REF!</definedName>
    <definedName name="HORM_IND_210" localSheetId="3">#REF!</definedName>
    <definedName name="HORM_IND_210" localSheetId="2">#REF!</definedName>
    <definedName name="HORM_IND_210">#REF!</definedName>
    <definedName name="HORM_IND_240" localSheetId="3">#REF!</definedName>
    <definedName name="HORM_IND_240" localSheetId="2">#REF!</definedName>
    <definedName name="HORM_IND_240">#REF!</definedName>
    <definedName name="HORM124" localSheetId="3">#REF!</definedName>
    <definedName name="HORM124" localSheetId="5">#REF!</definedName>
    <definedName name="HORM124" localSheetId="2">#REF!</definedName>
    <definedName name="HORM124">#REF!</definedName>
    <definedName name="HORM124LIGADORA" localSheetId="3">#REF!</definedName>
    <definedName name="HORM124LIGADORA" localSheetId="5">#REF!</definedName>
    <definedName name="HORM124LIGADORA" localSheetId="2">#REF!</definedName>
    <definedName name="HORM124LIGADORA">#REF!</definedName>
    <definedName name="HORM124LIGAWINCHE" localSheetId="3">#REF!</definedName>
    <definedName name="HORM124LIGAWINCHE" localSheetId="5">#REF!</definedName>
    <definedName name="HORM124LIGAWINCHE" localSheetId="2">#REF!</definedName>
    <definedName name="HORM124LIGAWINCHE">#REF!</definedName>
    <definedName name="HORM135" localSheetId="3">#REF!</definedName>
    <definedName name="HORM135" localSheetId="5">#REF!</definedName>
    <definedName name="HORM135" localSheetId="2">#REF!</definedName>
    <definedName name="HORM135">#REF!</definedName>
    <definedName name="HORM135_MANUAL">'[58]HORM. Y MORTEROS.'!$H$212</definedName>
    <definedName name="HORM135LIGADORA" localSheetId="3">#REF!</definedName>
    <definedName name="HORM135LIGADORA" localSheetId="5">#REF!</definedName>
    <definedName name="HORM135LIGADORA" localSheetId="2">#REF!</definedName>
    <definedName name="HORM135LIGADORA">#REF!</definedName>
    <definedName name="HORM135LIGAWINCHE" localSheetId="3">#REF!</definedName>
    <definedName name="HORM135LIGAWINCHE" localSheetId="5">#REF!</definedName>
    <definedName name="HORM135LIGAWINCHE" localSheetId="2">#REF!</definedName>
    <definedName name="HORM135LIGAWINCHE">#REF!</definedName>
    <definedName name="HORM140" localSheetId="3">#REF!</definedName>
    <definedName name="HORM140" localSheetId="5">#REF!</definedName>
    <definedName name="HORM140" localSheetId="2">#REF!</definedName>
    <definedName name="HORM140">#REF!</definedName>
    <definedName name="HORM160" localSheetId="3">#REF!</definedName>
    <definedName name="HORM160" localSheetId="5">#REF!</definedName>
    <definedName name="HORM160" localSheetId="2">#REF!</definedName>
    <definedName name="HORM160">#REF!</definedName>
    <definedName name="HORM180" localSheetId="3">#REF!</definedName>
    <definedName name="HORM180" localSheetId="5">#REF!</definedName>
    <definedName name="HORM180" localSheetId="2">#REF!</definedName>
    <definedName name="HORM180">#REF!</definedName>
    <definedName name="HORM210" localSheetId="3">#REF!</definedName>
    <definedName name="HORM210" localSheetId="5">#REF!</definedName>
    <definedName name="HORM210" localSheetId="2">#REF!</definedName>
    <definedName name="HORM210">#REF!</definedName>
    <definedName name="HORM240" localSheetId="3">#REF!</definedName>
    <definedName name="HORM240" localSheetId="5">#REF!</definedName>
    <definedName name="HORM240" localSheetId="2">#REF!</definedName>
    <definedName name="HORM240">#REF!</definedName>
    <definedName name="HORM250" localSheetId="3">#REF!</definedName>
    <definedName name="HORM250" localSheetId="5">#REF!</definedName>
    <definedName name="HORM250" localSheetId="2">#REF!</definedName>
    <definedName name="HORM250">#REF!</definedName>
    <definedName name="HORM260" localSheetId="3">#REF!</definedName>
    <definedName name="HORM260" localSheetId="5">#REF!</definedName>
    <definedName name="HORM260" localSheetId="2">#REF!</definedName>
    <definedName name="HORM260">#REF!</definedName>
    <definedName name="HORM280" localSheetId="3">#REF!</definedName>
    <definedName name="HORM280" localSheetId="5">#REF!</definedName>
    <definedName name="HORM280" localSheetId="2">#REF!</definedName>
    <definedName name="HORM280">#REF!</definedName>
    <definedName name="HORM300" localSheetId="3">#REF!</definedName>
    <definedName name="HORM300" localSheetId="5">#REF!</definedName>
    <definedName name="HORM300" localSheetId="2">#REF!</definedName>
    <definedName name="HORM300">#REF!</definedName>
    <definedName name="HORM315" localSheetId="3">#REF!</definedName>
    <definedName name="HORM315" localSheetId="5">#REF!</definedName>
    <definedName name="HORM315" localSheetId="2">#REF!</definedName>
    <definedName name="HORM315">#REF!</definedName>
    <definedName name="HORM350" localSheetId="3">#REF!</definedName>
    <definedName name="HORM350" localSheetId="5">#REF!</definedName>
    <definedName name="HORM350" localSheetId="2">#REF!</definedName>
    <definedName name="HORM350">#REF!</definedName>
    <definedName name="HORM400" localSheetId="3">#REF!</definedName>
    <definedName name="HORM400" localSheetId="5">#REF!</definedName>
    <definedName name="HORM400" localSheetId="2">#REF!</definedName>
    <definedName name="HORM400">#REF!</definedName>
    <definedName name="HORMFROT" localSheetId="3">#REF!</definedName>
    <definedName name="HORMFROT" localSheetId="5">#REF!</definedName>
    <definedName name="HORMFROT" localSheetId="2">#REF!</definedName>
    <definedName name="HORMFROT">#REF!</definedName>
    <definedName name="Hormigón_Industrial_180_Kg_cm2">[17]Insumos!$B$70:$D$70</definedName>
    <definedName name="Hormigón_Industrial_210_Kg_cm2">[59]Insumos!$B$71:$D$71</definedName>
    <definedName name="Hormigón_Industrial_210_Kg_cm2_1">[59]Insumos!$B$71:$D$71</definedName>
    <definedName name="Hormigón_Industrial_210_Kg_cm2_2">[59]Insumos!$B$71:$D$71</definedName>
    <definedName name="Hormigón_Industrial_210_Kg_cm2_3">[59]Insumos!$B$71:$D$71</definedName>
    <definedName name="Hormigón_Industrial_240_Kg_cm2" localSheetId="3">#REF!</definedName>
    <definedName name="Hormigón_Industrial_240_Kg_cm2" localSheetId="5">#REF!</definedName>
    <definedName name="Hormigón_Industrial_240_Kg_cm2" localSheetId="2">#REF!</definedName>
    <definedName name="Hormigón_Industrial_240_Kg_cm2">#REF!</definedName>
    <definedName name="HORMIGON100" localSheetId="3">#REF!</definedName>
    <definedName name="HORMIGON100" localSheetId="5">#REF!</definedName>
    <definedName name="HORMIGON100" localSheetId="2">#REF!</definedName>
    <definedName name="HORMIGON100">#REF!</definedName>
    <definedName name="hormigon140" localSheetId="3">#REF!</definedName>
    <definedName name="hormigon140" localSheetId="5">#REF!</definedName>
    <definedName name="hormigon140" localSheetId="2">#REF!</definedName>
    <definedName name="hormigon140">#REF!</definedName>
    <definedName name="hormigon180" localSheetId="3">#REF!</definedName>
    <definedName name="HORMIGON180" localSheetId="5">[60]Análisis!$H$40</definedName>
    <definedName name="hormigon180" localSheetId="2">#REF!</definedName>
    <definedName name="hormigon180">#REF!</definedName>
    <definedName name="hormigon210" localSheetId="3">#REF!</definedName>
    <definedName name="hormigon210" localSheetId="5">#REF!</definedName>
    <definedName name="hormigon210" localSheetId="2">#REF!</definedName>
    <definedName name="hormigon210">#REF!</definedName>
    <definedName name="hormigon240" localSheetId="3">#REF!</definedName>
    <definedName name="hormigon240" localSheetId="5">#REF!</definedName>
    <definedName name="hormigon240" localSheetId="2">#REF!</definedName>
    <definedName name="hormigon240">#REF!</definedName>
    <definedName name="hormigon280" localSheetId="3">#REF!</definedName>
    <definedName name="hormigon280" localSheetId="5">#REF!</definedName>
    <definedName name="hormigon280" localSheetId="2">#REF!</definedName>
    <definedName name="hormigon280">#REF!</definedName>
    <definedName name="HORMIGON350" localSheetId="3">#REF!</definedName>
    <definedName name="HORMIGON350" localSheetId="5">#REF!</definedName>
    <definedName name="HORMIGON350" localSheetId="2">#REF!</definedName>
    <definedName name="HORMIGON350">#REF!</definedName>
    <definedName name="HORMIGONARMADOALETAS" localSheetId="3">#REF!</definedName>
    <definedName name="HORMIGONARMADOALETAS" localSheetId="5">#REF!</definedName>
    <definedName name="HORMIGONARMADOALETAS" localSheetId="2">#REF!</definedName>
    <definedName name="HORMIGONARMADOALETAS">#REF!</definedName>
    <definedName name="HORMIGONARMADOESTRIBOS" localSheetId="3">#REF!</definedName>
    <definedName name="HORMIGONARMADOESTRIBOS" localSheetId="5">#REF!</definedName>
    <definedName name="HORMIGONARMADOESTRIBOS" localSheetId="2">#REF!</definedName>
    <definedName name="HORMIGONARMADOESTRIBOS">#REF!</definedName>
    <definedName name="HORMIGONARMADOGUARDARRUEDASYDEFENSASLATERALES" localSheetId="3">#REF!</definedName>
    <definedName name="HORMIGONARMADOGUARDARRUEDASYDEFENSASLATERALES" localSheetId="5">#REF!</definedName>
    <definedName name="HORMIGONARMADOGUARDARRUEDASYDEFENSASLATERALES" localSheetId="2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3">#REF!</definedName>
    <definedName name="HORMIGONARMADOLOSADEAPROCHE" localSheetId="5">#REF!</definedName>
    <definedName name="HORMIGONARMADOLOSADEAPROCHE" localSheetId="2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3">#REF!</definedName>
    <definedName name="HORMIGONARMADOLOSADETABLERO" localSheetId="5">#REF!</definedName>
    <definedName name="HORMIGONARMADOLOSADETABLERO" localSheetId="2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3">#REF!</definedName>
    <definedName name="HORMIGONARMADOVIGUETAS" localSheetId="5">#REF!</definedName>
    <definedName name="HORMIGONARMADOVIGUETAS" localSheetId="2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3">#REF!</definedName>
    <definedName name="hormigonproteccionpilas" localSheetId="5">#REF!</definedName>
    <definedName name="hormigonproteccionpilas" localSheetId="2">#REF!</definedName>
    <definedName name="hormigonproteccionpilas">#REF!</definedName>
    <definedName name="HORMIGONSIMPLE" localSheetId="3">#REF!</definedName>
    <definedName name="HORMIGONSIMPLE" localSheetId="5">#REF!</definedName>
    <definedName name="HORMIGONSIMPLE" localSheetId="2">#REF!</definedName>
    <definedName name="HORMIGONSIMPLE">#REF!</definedName>
    <definedName name="HORMIGONVIGASPOSTENSADAS" localSheetId="3">#REF!</definedName>
    <definedName name="HORMIGONVIGASPOSTENSADAS" localSheetId="5">#REF!</definedName>
    <definedName name="HORMIGONVIGASPOSTENSADAS" localSheetId="2">#REF!</definedName>
    <definedName name="HORMIGONVIGASPOSTENSADAS">#REF!</definedName>
    <definedName name="hormind210" localSheetId="3">#REF!</definedName>
    <definedName name="hormind210" localSheetId="2">#REF!</definedName>
    <definedName name="hormind210">#REF!</definedName>
    <definedName name="hr.grader.cat.140h">'[16]Tarifas de Alquiler de Equipo'!$I$29</definedName>
    <definedName name="hr.pala.cat.966c">'[16]Tarifas de Alquiler de Equipo'!$I$54</definedName>
    <definedName name="hr.retro.cat.225">'[16]Tarifas de Alquiler de Equipo'!$I$41</definedName>
    <definedName name="hr.retro.cat.416">'[16]Tarifas de Alquiler de Equipo'!$I$46</definedName>
    <definedName name="hr.RodDin.dinapac.ca25">'[16]Tarifas de Alquiler de Equipo'!$I$80</definedName>
    <definedName name="hwinche" localSheetId="3">#REF!</definedName>
    <definedName name="hwinche" localSheetId="5">#REF!</definedName>
    <definedName name="hwinche" localSheetId="2">#REF!</definedName>
    <definedName name="hwinche">#REF!</definedName>
    <definedName name="I151f317">#REF!</definedName>
    <definedName name="IMBORNAL" localSheetId="3">#REF!</definedName>
    <definedName name="IMBORNAL">#REF!</definedName>
    <definedName name="imocolocjuntas">[52]INSUMOS!$F$261</definedName>
    <definedName name="IMPERM." localSheetId="3">#REF!</definedName>
    <definedName name="IMPERM." localSheetId="2">#REF!</definedName>
    <definedName name="IMPERM.">#REF!</definedName>
    <definedName name="IMPEST" localSheetId="3">#REF!</definedName>
    <definedName name="IMPEST" localSheetId="5">#REF!</definedName>
    <definedName name="IMPEST" localSheetId="2">#REF!</definedName>
    <definedName name="IMPEST">#REF!</definedName>
    <definedName name="IMPREV" localSheetId="3">#REF!</definedName>
    <definedName name="IMPREV" localSheetId="5">#REF!</definedName>
    <definedName name="IMPREV" localSheetId="2">#REF!</definedName>
    <definedName name="IMPREV">#REF!</definedName>
    <definedName name="IMPREV." localSheetId="3">#REF!</definedName>
    <definedName name="IMPREV." localSheetId="5">#REF!</definedName>
    <definedName name="IMPREV." localSheetId="2">#REF!</definedName>
    <definedName name="IMPREV.">#REF!</definedName>
    <definedName name="IMPREVISTO" localSheetId="3">#REF!</definedName>
    <definedName name="IMPREVISTO" localSheetId="5">#REF!</definedName>
    <definedName name="IMPREVISTO" localSheetId="2">#REF!</definedName>
    <definedName name="IMPREVISTO">#REF!</definedName>
    <definedName name="IMPREVISTO1" localSheetId="3">#REF!</definedName>
    <definedName name="IMPREVISTO1" localSheetId="5">#REF!</definedName>
    <definedName name="IMPREVISTO1" localSheetId="2">#REF!</definedName>
    <definedName name="IMPREVISTO1">#REF!</definedName>
    <definedName name="IMPRIMAC" localSheetId="3">#REF!</definedName>
    <definedName name="IMPRIMAC">#REF!</definedName>
    <definedName name="IMPRIMACION" localSheetId="3">#REF!</definedName>
    <definedName name="IMPRIMACION" localSheetId="5">#REF!</definedName>
    <definedName name="IMPRIMACION" localSheetId="2">#REF!</definedName>
    <definedName name="IMPRIMACION">#REF!</definedName>
    <definedName name="IMTEPLA">'[27]anal term'!$G$1279</definedName>
    <definedName name="INCREM" localSheetId="3">#REF!</definedName>
    <definedName name="INCREM" localSheetId="5">#REF!</definedName>
    <definedName name="INCREM" localSheetId="2">#REF!</definedName>
    <definedName name="INCREM">#REF!</definedName>
    <definedName name="ind.var.pre">'[16]Analisis Unitarios'!$K$2</definedName>
    <definedName name="ingeniera">[61]M.O.!$C$10</definedName>
    <definedName name="ingi" localSheetId="3">#REF!</definedName>
    <definedName name="ingi" localSheetId="5">#REF!</definedName>
    <definedName name="ingi" localSheetId="2">#REF!</definedName>
    <definedName name="ingi">#REF!</definedName>
    <definedName name="ingii" localSheetId="3">#REF!</definedName>
    <definedName name="ingii" localSheetId="5">#REF!</definedName>
    <definedName name="ingii" localSheetId="2">#REF!</definedName>
    <definedName name="ingii">#REF!</definedName>
    <definedName name="ingiii" localSheetId="3">#REF!</definedName>
    <definedName name="ingiii" localSheetId="5">#REF!</definedName>
    <definedName name="ingiii" localSheetId="2">#REF!</definedName>
    <definedName name="ingiii">#REF!</definedName>
    <definedName name="ingiiii" localSheetId="3">#REF!</definedName>
    <definedName name="ingiiii" localSheetId="5">#REF!</definedName>
    <definedName name="ingiiii" localSheetId="2">#REF!</definedName>
    <definedName name="ingiiii">#REF!</definedName>
    <definedName name="INOALARBCO" localSheetId="3">#REF!</definedName>
    <definedName name="INOALARBCO" localSheetId="5">#REF!</definedName>
    <definedName name="INOALARBCO" localSheetId="2">#REF!</definedName>
    <definedName name="INOALARBCO">#REF!</definedName>
    <definedName name="INOALARBCOPVC" localSheetId="3">#REF!</definedName>
    <definedName name="INOALARBCOPVC" localSheetId="5">#REF!</definedName>
    <definedName name="INOALARBCOPVC" localSheetId="2">#REF!</definedName>
    <definedName name="INOALARBCOPVC">#REF!</definedName>
    <definedName name="INOALARCOL" localSheetId="3">#REF!</definedName>
    <definedName name="INOALARCOL" localSheetId="5">#REF!</definedName>
    <definedName name="INOALARCOL" localSheetId="2">#REF!</definedName>
    <definedName name="INOALARCOL">#REF!</definedName>
    <definedName name="INOALARCOLPVC" localSheetId="3">#REF!</definedName>
    <definedName name="INOALARCOLPVC" localSheetId="5">#REF!</definedName>
    <definedName name="INOALARCOLPVC" localSheetId="2">#REF!</definedName>
    <definedName name="INOALARCOLPVC">#REF!</definedName>
    <definedName name="INOBCOSER" localSheetId="3">#REF!</definedName>
    <definedName name="INOBCOSER" localSheetId="5">#REF!</definedName>
    <definedName name="INOBCOSER" localSheetId="2">#REF!</definedName>
    <definedName name="INOBCOSER">#REF!</definedName>
    <definedName name="INOBCOSTAPASERPVC" localSheetId="3">#REF!</definedName>
    <definedName name="INOBCOSTAPASERPVC" localSheetId="5">#REF!</definedName>
    <definedName name="INOBCOSTAPASERPVC" localSheetId="2">#REF!</definedName>
    <definedName name="INOBCOSTAPASERPVC">#REF!</definedName>
    <definedName name="INOBCOTAPASER" localSheetId="3">#REF!</definedName>
    <definedName name="INOBCOTAPASER" localSheetId="5">#REF!</definedName>
    <definedName name="INOBCOTAPASER" localSheetId="2">#REF!</definedName>
    <definedName name="INOBCOTAPASER">#REF!</definedName>
    <definedName name="INOBCOTAPASERPVC" localSheetId="3">#REF!</definedName>
    <definedName name="INOBCOTAPASERPVC" localSheetId="5">#REF!</definedName>
    <definedName name="INOBCOTAPASERPVC" localSheetId="2">#REF!</definedName>
    <definedName name="INOBCOTAPASERPVC">#REF!</definedName>
    <definedName name="INODORO_BCO_TAPA" localSheetId="3">#REF!</definedName>
    <definedName name="INODORO_BCO_TAPA" localSheetId="2">#REF!</definedName>
    <definedName name="INODORO_BCO_TAPA">#REF!</definedName>
    <definedName name="inodorosimplex" localSheetId="3">#REF!</definedName>
    <definedName name="inodorosimplex" localSheetId="2">#REF!</definedName>
    <definedName name="inodorosimplex">#REF!</definedName>
    <definedName name="INOFLUXBCOCONTRA" localSheetId="3">#REF!</definedName>
    <definedName name="INOFLUXBCOCONTRA" localSheetId="5">#REF!</definedName>
    <definedName name="INOFLUXBCOCONTRA" localSheetId="2">#REF!</definedName>
    <definedName name="INOFLUXBCOCONTRA">#REF!</definedName>
    <definedName name="ins_abrasadera_1.5pulg" localSheetId="3">#REF!</definedName>
    <definedName name="ins_abrasadera_1.5pulg" localSheetId="5">#REF!</definedName>
    <definedName name="ins_abrasadera_1.5pulg" localSheetId="2">#REF!</definedName>
    <definedName name="ins_abrasadera_1.5pulg">#REF!</definedName>
    <definedName name="ins_abrasadera_1pulg" localSheetId="3">#REF!</definedName>
    <definedName name="ins_abrasadera_1pulg" localSheetId="5">#REF!</definedName>
    <definedName name="ins_abrasadera_1pulg" localSheetId="2">#REF!</definedName>
    <definedName name="ins_abrasadera_1pulg">#REF!</definedName>
    <definedName name="ins_abrasadera_2pulg" localSheetId="3">#REF!</definedName>
    <definedName name="ins_abrasadera_2pulg" localSheetId="5">#REF!</definedName>
    <definedName name="ins_abrasadera_2pulg" localSheetId="2">#REF!</definedName>
    <definedName name="ins_abrasadera_2pulg">#REF!</definedName>
    <definedName name="ins_abrasadera_3pulg" localSheetId="3">#REF!</definedName>
    <definedName name="ins_abrasadera_3pulg" localSheetId="5">#REF!</definedName>
    <definedName name="ins_abrasadera_3pulg" localSheetId="2">#REF!</definedName>
    <definedName name="ins_abrasadera_3pulg">#REF!</definedName>
    <definedName name="ins_abrasadera_4pulg" localSheetId="3">#REF!</definedName>
    <definedName name="ins_abrasadera_4pulg" localSheetId="5">#REF!</definedName>
    <definedName name="ins_abrasadera_4pulg" localSheetId="2">#REF!</definedName>
    <definedName name="ins_abrasadera_4pulg">#REF!</definedName>
    <definedName name="ins_acero" localSheetId="3">#REF!</definedName>
    <definedName name="ins_acero" localSheetId="5">#REF!</definedName>
    <definedName name="ins_acero" localSheetId="2">#REF!</definedName>
    <definedName name="ins_acero">#REF!</definedName>
    <definedName name="ins_adap_cpvc_0.5pulg" localSheetId="3">#REF!</definedName>
    <definedName name="ins_adap_cpvc_0.5pulg" localSheetId="5">#REF!</definedName>
    <definedName name="ins_adap_cpvc_0.5pulg" localSheetId="2">#REF!</definedName>
    <definedName name="ins_adap_cpvc_0.5pulg">#REF!</definedName>
    <definedName name="ins_adap_pvc_0.5pulg" localSheetId="3">#REF!</definedName>
    <definedName name="ins_adap_pvc_0.5pulg" localSheetId="5">#REF!</definedName>
    <definedName name="ins_adap_pvc_0.5pulg" localSheetId="2">#REF!</definedName>
    <definedName name="ins_adap_pvc_0.5pulg">#REF!</definedName>
    <definedName name="ins_adap_pvc_0.75pulg" localSheetId="3">#REF!</definedName>
    <definedName name="ins_adap_pvc_0.75pulg" localSheetId="5">#REF!</definedName>
    <definedName name="ins_adap_pvc_0.75pulg" localSheetId="2">#REF!</definedName>
    <definedName name="ins_adap_pvc_0.75pulg">#REF!</definedName>
    <definedName name="ins_adap_pvc_1.5pulg" localSheetId="3">#REF!</definedName>
    <definedName name="ins_adap_pvc_1.5pulg" localSheetId="5">#REF!</definedName>
    <definedName name="ins_adap_pvc_1.5pulg" localSheetId="2">#REF!</definedName>
    <definedName name="ins_adap_pvc_1.5pulg">#REF!</definedName>
    <definedName name="ins_adap_pvc_1pulg" localSheetId="3">#REF!</definedName>
    <definedName name="ins_adap_pvc_1pulg" localSheetId="5">#REF!</definedName>
    <definedName name="ins_adap_pvc_1pulg" localSheetId="2">#REF!</definedName>
    <definedName name="ins_adap_pvc_1pulg">#REF!</definedName>
    <definedName name="ins_adap_pvc_2pulg" localSheetId="3">#REF!</definedName>
    <definedName name="ins_adap_pvc_2pulg" localSheetId="5">#REF!</definedName>
    <definedName name="ins_adap_pvc_2pulg" localSheetId="2">#REF!</definedName>
    <definedName name="ins_adap_pvc_2pulg">#REF!</definedName>
    <definedName name="ins_agua" localSheetId="3">#REF!</definedName>
    <definedName name="ins_agua" localSheetId="5">#REF!</definedName>
    <definedName name="ins_agua" localSheetId="2">#REF!</definedName>
    <definedName name="ins_agua">#REF!</definedName>
    <definedName name="ins_alambre" localSheetId="3">#REF!</definedName>
    <definedName name="ins_alambre" localSheetId="5">#REF!</definedName>
    <definedName name="ins_alambre" localSheetId="2">#REF!</definedName>
    <definedName name="ins_alambre">#REF!</definedName>
    <definedName name="ins_alquiler_compactador" localSheetId="3">#REF!</definedName>
    <definedName name="ins_alquiler_compactador" localSheetId="5">#REF!</definedName>
    <definedName name="ins_alquiler_compactador" localSheetId="2">#REF!</definedName>
    <definedName name="ins_alquiler_compactador">#REF!</definedName>
    <definedName name="ins_alquiler_compresor" localSheetId="3">#REF!</definedName>
    <definedName name="ins_alquiler_compresor" localSheetId="5">#REF!</definedName>
    <definedName name="ins_alquiler_compresor" localSheetId="2">#REF!</definedName>
    <definedName name="ins_alquiler_compresor">#REF!</definedName>
    <definedName name="ins_arandela_inodoro" localSheetId="3">#REF!</definedName>
    <definedName name="ins_arandela_inodoro" localSheetId="5">#REF!</definedName>
    <definedName name="ins_arandela_inodoro" localSheetId="2">#REF!</definedName>
    <definedName name="ins_arandela_inodoro">#REF!</definedName>
    <definedName name="ins_arena_fina" localSheetId="3">#REF!</definedName>
    <definedName name="ins_arena_fina" localSheetId="5">#REF!</definedName>
    <definedName name="ins_arena_fina" localSheetId="2">#REF!</definedName>
    <definedName name="ins_arena_fina">#REF!</definedName>
    <definedName name="ins_arena_gruesa" localSheetId="3">#REF!</definedName>
    <definedName name="ins_arena_gruesa" localSheetId="5">#REF!</definedName>
    <definedName name="ins_arena_gruesa" localSheetId="2">#REF!</definedName>
    <definedName name="ins_arena_gruesa">#REF!</definedName>
    <definedName name="ins_bañera" localSheetId="3">#REF!</definedName>
    <definedName name="ins_bañera" localSheetId="5">#REF!</definedName>
    <definedName name="ins_bañera" localSheetId="2">#REF!</definedName>
    <definedName name="ins_bañera">#REF!</definedName>
    <definedName name="ins_barra_unitrox" localSheetId="3">#REF!</definedName>
    <definedName name="ins_barra_unitrox" localSheetId="5">#REF!</definedName>
    <definedName name="ins_barra_unitrox" localSheetId="2">#REF!</definedName>
    <definedName name="ins_barra_unitrox">#REF!</definedName>
    <definedName name="ins_blocks_6pulg" localSheetId="3">#REF!</definedName>
    <definedName name="ins_blocks_6pulg" localSheetId="5">#REF!</definedName>
    <definedName name="ins_blocks_6pulg" localSheetId="2">#REF!</definedName>
    <definedName name="ins_blocks_6pulg">#REF!</definedName>
    <definedName name="ins_blocks_8pulg" localSheetId="3">#REF!</definedName>
    <definedName name="ins_blocks_8pulg" localSheetId="5">#REF!</definedName>
    <definedName name="ins_blocks_8pulg" localSheetId="2">#REF!</definedName>
    <definedName name="ins_blocks_8pulg">#REF!</definedName>
    <definedName name="ins_calentador_electrico" localSheetId="3">#REF!</definedName>
    <definedName name="ins_calentador_electrico" localSheetId="5">#REF!</definedName>
    <definedName name="ins_calentador_electrico" localSheetId="2">#REF!</definedName>
    <definedName name="ins_calentador_electrico">#REF!</definedName>
    <definedName name="ins_cemento_blanco" localSheetId="3">#REF!</definedName>
    <definedName name="ins_cemento_blanco" localSheetId="5">#REF!</definedName>
    <definedName name="ins_cemento_blanco" localSheetId="2">#REF!</definedName>
    <definedName name="ins_cemento_blanco">#REF!</definedName>
    <definedName name="ins_cemento_cpvc" localSheetId="3">#REF!</definedName>
    <definedName name="ins_cemento_cpvc" localSheetId="5">#REF!</definedName>
    <definedName name="ins_cemento_cpvc" localSheetId="2">#REF!</definedName>
    <definedName name="ins_cemento_cpvc">#REF!</definedName>
    <definedName name="ins_cemento_gris" localSheetId="3">#REF!</definedName>
    <definedName name="ins_cemento_gris" localSheetId="5">#REF!</definedName>
    <definedName name="ins_cemento_gris" localSheetId="2">#REF!</definedName>
    <definedName name="ins_cemento_gris">#REF!</definedName>
    <definedName name="ins_cemento_pvc" localSheetId="3">#REF!</definedName>
    <definedName name="ins_cemento_pvc" localSheetId="5">#REF!</definedName>
    <definedName name="ins_cemento_pvc" localSheetId="2">#REF!</definedName>
    <definedName name="ins_cemento_pvc">#REF!</definedName>
    <definedName name="ins_check_hor_2pulg" localSheetId="3">#REF!</definedName>
    <definedName name="ins_check_hor_2pulg" localSheetId="5">#REF!</definedName>
    <definedName name="ins_check_hor_2pulg" localSheetId="2">#REF!</definedName>
    <definedName name="ins_check_hor_2pulg">#REF!</definedName>
    <definedName name="ins_check_ver_3pulg" localSheetId="3">#REF!</definedName>
    <definedName name="ins_check_ver_3pulg" localSheetId="5">#REF!</definedName>
    <definedName name="ins_check_ver_3pulg" localSheetId="2">#REF!</definedName>
    <definedName name="ins_check_ver_3pulg">#REF!</definedName>
    <definedName name="ins_clavo_acero" localSheetId="3">#REF!</definedName>
    <definedName name="ins_clavo_acero" localSheetId="5">#REF!</definedName>
    <definedName name="ins_clavo_acero" localSheetId="2">#REF!</definedName>
    <definedName name="ins_clavo_acero">#REF!</definedName>
    <definedName name="ins_clavo_corriente" localSheetId="3">#REF!</definedName>
    <definedName name="ins_clavo_corriente" localSheetId="5">#REF!</definedName>
    <definedName name="ins_clavo_corriente" localSheetId="2">#REF!</definedName>
    <definedName name="ins_clavo_corriente">#REF!</definedName>
    <definedName name="ins_codo_cpvc_0.5pulg" localSheetId="3">#REF!</definedName>
    <definedName name="ins_codo_cpvc_0.5pulg" localSheetId="5">#REF!</definedName>
    <definedName name="ins_codo_cpvc_0.5pulg" localSheetId="2">#REF!</definedName>
    <definedName name="ins_codo_cpvc_0.5pulg">#REF!</definedName>
    <definedName name="ins_codo_cpvc_0.75pulg" localSheetId="3">#REF!</definedName>
    <definedName name="ins_codo_cpvc_0.75pulg" localSheetId="5">#REF!</definedName>
    <definedName name="ins_codo_cpvc_0.75pulg" localSheetId="2">#REF!</definedName>
    <definedName name="ins_codo_cpvc_0.75pulg">#REF!</definedName>
    <definedName name="ins_codo_hg_2hg" localSheetId="3">#REF!</definedName>
    <definedName name="ins_codo_hg_2hg" localSheetId="5">#REF!</definedName>
    <definedName name="ins_codo_hg_2hg" localSheetId="2">#REF!</definedName>
    <definedName name="ins_codo_hg_2hg">#REF!</definedName>
    <definedName name="ins_codo_hg_3hg" localSheetId="3">#REF!</definedName>
    <definedName name="ins_codo_hg_3hg" localSheetId="5">#REF!</definedName>
    <definedName name="ins_codo_hg_3hg" localSheetId="2">#REF!</definedName>
    <definedName name="ins_codo_hg_3hg">#REF!</definedName>
    <definedName name="ins_codo_pvc_drenaje_2pulgx45" localSheetId="3">#REF!</definedName>
    <definedName name="ins_codo_pvc_drenaje_2pulgx45" localSheetId="5">#REF!</definedName>
    <definedName name="ins_codo_pvc_drenaje_2pulgx45" localSheetId="2">#REF!</definedName>
    <definedName name="ins_codo_pvc_drenaje_2pulgx45">#REF!</definedName>
    <definedName name="ins_codo_pvc_drenaje_2pulgx90" localSheetId="3">#REF!</definedName>
    <definedName name="ins_codo_pvc_drenaje_2pulgx90" localSheetId="5">#REF!</definedName>
    <definedName name="ins_codo_pvc_drenaje_2pulgx90" localSheetId="2">#REF!</definedName>
    <definedName name="ins_codo_pvc_drenaje_2pulgx90">#REF!</definedName>
    <definedName name="ins_codo_pvc_drenaje_3pulgx45" localSheetId="3">#REF!</definedName>
    <definedName name="ins_codo_pvc_drenaje_3pulgx45" localSheetId="5">#REF!</definedName>
    <definedName name="ins_codo_pvc_drenaje_3pulgx45" localSheetId="2">#REF!</definedName>
    <definedName name="ins_codo_pvc_drenaje_3pulgx45">#REF!</definedName>
    <definedName name="ins_codo_pvc_drenaje_3pulgx90" localSheetId="3">#REF!</definedName>
    <definedName name="ins_codo_pvc_drenaje_3pulgx90" localSheetId="5">#REF!</definedName>
    <definedName name="ins_codo_pvc_drenaje_3pulgx90" localSheetId="2">#REF!</definedName>
    <definedName name="ins_codo_pvc_drenaje_3pulgx90">#REF!</definedName>
    <definedName name="ins_codo_pvc_drenaje_4pulgx45" localSheetId="3">#REF!</definedName>
    <definedName name="ins_codo_pvc_drenaje_4pulgx45" localSheetId="5">#REF!</definedName>
    <definedName name="ins_codo_pvc_drenaje_4pulgx45" localSheetId="2">#REF!</definedName>
    <definedName name="ins_codo_pvc_drenaje_4pulgx45">#REF!</definedName>
    <definedName name="ins_codo_pvc_drenaje_4pulgx90" localSheetId="3">#REF!</definedName>
    <definedName name="ins_codo_pvc_drenaje_4pulgx90" localSheetId="5">#REF!</definedName>
    <definedName name="ins_codo_pvc_drenaje_4pulgx90" localSheetId="2">#REF!</definedName>
    <definedName name="ins_codo_pvc_drenaje_4pulgx90">#REF!</definedName>
    <definedName name="ins_codo_pvc_presion_0.5pulg" localSheetId="3">#REF!</definedName>
    <definedName name="ins_codo_pvc_presion_0.5pulg" localSheetId="5">#REF!</definedName>
    <definedName name="ins_codo_pvc_presion_0.5pulg" localSheetId="2">#REF!</definedName>
    <definedName name="ins_codo_pvc_presion_0.5pulg">#REF!</definedName>
    <definedName name="ins_codo_pvc_presion_0.75pulg" localSheetId="3">#REF!</definedName>
    <definedName name="ins_codo_pvc_presion_0.75pulg" localSheetId="5">#REF!</definedName>
    <definedName name="ins_codo_pvc_presion_0.75pulg" localSheetId="2">#REF!</definedName>
    <definedName name="ins_codo_pvc_presion_0.75pulg">#REF!</definedName>
    <definedName name="ins_codo_pvc_presion_1.5pulg" localSheetId="3">#REF!</definedName>
    <definedName name="ins_codo_pvc_presion_1.5pulg" localSheetId="5">#REF!</definedName>
    <definedName name="ins_codo_pvc_presion_1.5pulg" localSheetId="2">#REF!</definedName>
    <definedName name="ins_codo_pvc_presion_1.5pulg">#REF!</definedName>
    <definedName name="ins_codo_pvc_presion_1pulg" localSheetId="3">#REF!</definedName>
    <definedName name="ins_codo_pvc_presion_1pulg" localSheetId="5">#REF!</definedName>
    <definedName name="ins_codo_pvc_presion_1pulg" localSheetId="2">#REF!</definedName>
    <definedName name="ins_codo_pvc_presion_1pulg">#REF!</definedName>
    <definedName name="ins_codo_pvc_presion_2pulg" localSheetId="3">#REF!</definedName>
    <definedName name="ins_codo_pvc_presion_2pulg" localSheetId="5">#REF!</definedName>
    <definedName name="ins_codo_pvc_presion_2pulg" localSheetId="2">#REF!</definedName>
    <definedName name="ins_codo_pvc_presion_2pulg">#REF!</definedName>
    <definedName name="ins_codo_pvc_presion_3pulg" localSheetId="3">#REF!</definedName>
    <definedName name="ins_codo_pvc_presion_3pulg" localSheetId="5">#REF!</definedName>
    <definedName name="ins_codo_pvc_presion_3pulg" localSheetId="2">#REF!</definedName>
    <definedName name="ins_codo_pvc_presion_3pulg">#REF!</definedName>
    <definedName name="ins_colg_0.5pulg" localSheetId="3">#REF!</definedName>
    <definedName name="ins_colg_0.5pulg" localSheetId="5">#REF!</definedName>
    <definedName name="ins_colg_0.5pulg" localSheetId="2">#REF!</definedName>
    <definedName name="ins_colg_0.5pulg">#REF!</definedName>
    <definedName name="ins_colg_0.75pulg" localSheetId="3">#REF!</definedName>
    <definedName name="ins_colg_0.75pulg" localSheetId="5">#REF!</definedName>
    <definedName name="ins_colg_0.75pulg" localSheetId="2">#REF!</definedName>
    <definedName name="ins_colg_0.75pulg">#REF!</definedName>
    <definedName name="ins_colg_1.5pulg" localSheetId="3">#REF!</definedName>
    <definedName name="ins_colg_1.5pulg" localSheetId="5">#REF!</definedName>
    <definedName name="ins_colg_1.5pulg" localSheetId="2">#REF!</definedName>
    <definedName name="ins_colg_1.5pulg">#REF!</definedName>
    <definedName name="ins_colg_1pulg" localSheetId="3">#REF!</definedName>
    <definedName name="ins_colg_1pulg" localSheetId="5">#REF!</definedName>
    <definedName name="ins_colg_1pulg" localSheetId="2">#REF!</definedName>
    <definedName name="ins_colg_1pulg">#REF!</definedName>
    <definedName name="ins_colg_2pulg" localSheetId="3">#REF!</definedName>
    <definedName name="ins_colg_2pulg" localSheetId="5">#REF!</definedName>
    <definedName name="ins_colg_2pulg" localSheetId="2">#REF!</definedName>
    <definedName name="ins_colg_2pulg">#REF!</definedName>
    <definedName name="ins_colg_3pulg" localSheetId="3">#REF!</definedName>
    <definedName name="ins_colg_3pulg" localSheetId="5">#REF!</definedName>
    <definedName name="ins_colg_3pulg" localSheetId="2">#REF!</definedName>
    <definedName name="ins_colg_3pulg">#REF!</definedName>
    <definedName name="ins_colg_4pulg" localSheetId="3">#REF!</definedName>
    <definedName name="ins_colg_4pulg" localSheetId="5">#REF!</definedName>
    <definedName name="ins_colg_4pulg" localSheetId="2">#REF!</definedName>
    <definedName name="ins_colg_4pulg">#REF!</definedName>
    <definedName name="ins_coupling_cpvc_1.5pulg" localSheetId="3">#REF!</definedName>
    <definedName name="ins_coupling_cpvc_1.5pulg" localSheetId="5">#REF!</definedName>
    <definedName name="ins_coupling_cpvc_1.5pulg" localSheetId="2">#REF!</definedName>
    <definedName name="ins_coupling_cpvc_1.5pulg">#REF!</definedName>
    <definedName name="ins_cubre_falta" localSheetId="3">#REF!</definedName>
    <definedName name="ins_cubre_falta" localSheetId="5">#REF!</definedName>
    <definedName name="ins_cubre_falta" localSheetId="2">#REF!</definedName>
    <definedName name="ins_cubre_falta">#REF!</definedName>
    <definedName name="ins_drenaje_balcon_a" localSheetId="3">#REF!</definedName>
    <definedName name="ins_drenaje_balcon_a" localSheetId="5">#REF!</definedName>
    <definedName name="ins_drenaje_balcon_a" localSheetId="2">#REF!</definedName>
    <definedName name="ins_drenaje_balcon_a">#REF!</definedName>
    <definedName name="ins_drenaje_balcon_b" localSheetId="3">#REF!</definedName>
    <definedName name="ins_drenaje_balcon_b" localSheetId="5">#REF!</definedName>
    <definedName name="ins_drenaje_balcon_b" localSheetId="2">#REF!</definedName>
    <definedName name="ins_drenaje_balcon_b">#REF!</definedName>
    <definedName name="ins_fregadero" localSheetId="3">#REF!</definedName>
    <definedName name="ins_fregadero" localSheetId="5">#REF!</definedName>
    <definedName name="ins_fregadero" localSheetId="2">#REF!</definedName>
    <definedName name="ins_fregadero">#REF!</definedName>
    <definedName name="ins_gasoil" localSheetId="3">#REF!</definedName>
    <definedName name="ins_gasoil" localSheetId="5">#REF!</definedName>
    <definedName name="ins_gasoil" localSheetId="2">#REF!</definedName>
    <definedName name="ins_gasoil">#REF!</definedName>
    <definedName name="ins_grava_combinada" localSheetId="3">#REF!</definedName>
    <definedName name="ins_grava_combinada" localSheetId="5">#REF!</definedName>
    <definedName name="ins_grava_combinada" localSheetId="2">#REF!</definedName>
    <definedName name="ins_grava_combinada">#REF!</definedName>
    <definedName name="ins_inodoro" localSheetId="3">#REF!</definedName>
    <definedName name="ins_inodoro" localSheetId="5">#REF!</definedName>
    <definedName name="ins_inodoro" localSheetId="2">#REF!</definedName>
    <definedName name="ins_inodoro">#REF!</definedName>
    <definedName name="ins_jacuzzi" localSheetId="3">#REF!</definedName>
    <definedName name="ins_jacuzzi" localSheetId="5">#REF!</definedName>
    <definedName name="ins_jacuzzi" localSheetId="2">#REF!</definedName>
    <definedName name="ins_jacuzzi">#REF!</definedName>
    <definedName name="ins_juego_accesorios" localSheetId="3">#REF!</definedName>
    <definedName name="ins_juego_accesorios" localSheetId="5">#REF!</definedName>
    <definedName name="ins_juego_accesorios" localSheetId="2">#REF!</definedName>
    <definedName name="ins_juego_accesorios">#REF!</definedName>
    <definedName name="ins_junta_cera" localSheetId="3">#REF!</definedName>
    <definedName name="ins_junta_cera" localSheetId="5">#REF!</definedName>
    <definedName name="ins_junta_cera" localSheetId="2">#REF!</definedName>
    <definedName name="ins_junta_cera">#REF!</definedName>
    <definedName name="ins_lavamanos" localSheetId="3">#REF!</definedName>
    <definedName name="ins_lavamanos" localSheetId="5">#REF!</definedName>
    <definedName name="ins_lavamanos" localSheetId="2">#REF!</definedName>
    <definedName name="ins_lavamanos">#REF!</definedName>
    <definedName name="ins_llave_angular" localSheetId="3">#REF!</definedName>
    <definedName name="ins_llave_angular" localSheetId="5">#REF!</definedName>
    <definedName name="ins_llave_angular" localSheetId="2">#REF!</definedName>
    <definedName name="ins_llave_angular">#REF!</definedName>
    <definedName name="ins_llave_chorro" localSheetId="3">#REF!</definedName>
    <definedName name="ins_llave_chorro" localSheetId="5">#REF!</definedName>
    <definedName name="ins_llave_chorro" localSheetId="2">#REF!</definedName>
    <definedName name="ins_llave_chorro">#REF!</definedName>
    <definedName name="ins_madera" localSheetId="3">#REF!</definedName>
    <definedName name="ins_madera" localSheetId="5">#REF!</definedName>
    <definedName name="ins_madera" localSheetId="2">#REF!</definedName>
    <definedName name="ins_madera">#REF!</definedName>
    <definedName name="ins_mezcla_pañete" localSheetId="3">#REF!</definedName>
    <definedName name="ins_mezcla_pañete" localSheetId="5">#REF!</definedName>
    <definedName name="ins_mezcla_pañete" localSheetId="2">#REF!</definedName>
    <definedName name="ins_mezcla_pañete">#REF!</definedName>
    <definedName name="ins_mezcladora_bañera" localSheetId="3">#REF!</definedName>
    <definedName name="ins_mezcladora_bañera" localSheetId="5">#REF!</definedName>
    <definedName name="ins_mezcladora_bañera" localSheetId="2">#REF!</definedName>
    <definedName name="ins_mezcladora_bañera">#REF!</definedName>
    <definedName name="ins_mezcladora_fregadero" localSheetId="3">#REF!</definedName>
    <definedName name="ins_mezcladora_fregadero" localSheetId="5">#REF!</definedName>
    <definedName name="ins_mezcladora_fregadero" localSheetId="2">#REF!</definedName>
    <definedName name="ins_mezcladora_fregadero">#REF!</definedName>
    <definedName name="ins_mezcladora_jacuzzi" localSheetId="3">#REF!</definedName>
    <definedName name="ins_mezcladora_jacuzzi" localSheetId="5">#REF!</definedName>
    <definedName name="ins_mezcladora_jacuzzi" localSheetId="2">#REF!</definedName>
    <definedName name="ins_mezcladora_jacuzzi">#REF!</definedName>
    <definedName name="ins_mezcladora_lavamanos" localSheetId="3">#REF!</definedName>
    <definedName name="ins_mezcladora_lavamanos" localSheetId="5">#REF!</definedName>
    <definedName name="ins_mezcladora_lavamanos" localSheetId="2">#REF!</definedName>
    <definedName name="ins_mezcladora_lavamanos">#REF!</definedName>
    <definedName name="ins_mortero_13" localSheetId="3">#REF!</definedName>
    <definedName name="ins_mortero_13" localSheetId="5">#REF!</definedName>
    <definedName name="ins_mortero_13" localSheetId="2">#REF!</definedName>
    <definedName name="ins_mortero_13">#REF!</definedName>
    <definedName name="ins_mortero_14" localSheetId="3">#REF!</definedName>
    <definedName name="ins_mortero_14" localSheetId="5">#REF!</definedName>
    <definedName name="ins_mortero_14" localSheetId="2">#REF!</definedName>
    <definedName name="ins_mortero_14">#REF!</definedName>
    <definedName name="ins_niple_cromado" localSheetId="3">#REF!</definedName>
    <definedName name="ins_niple_cromado" localSheetId="5">#REF!</definedName>
    <definedName name="ins_niple_cromado" localSheetId="2">#REF!</definedName>
    <definedName name="ins_niple_cromado">#REF!</definedName>
    <definedName name="ins_parrilla_piso" localSheetId="3">#REF!</definedName>
    <definedName name="ins_parrilla_piso" localSheetId="5">#REF!</definedName>
    <definedName name="ins_parrilla_piso" localSheetId="2">#REF!</definedName>
    <definedName name="ins_parrilla_piso">#REF!</definedName>
    <definedName name="ins_pintura" localSheetId="3">#REF!</definedName>
    <definedName name="ins_pintura" localSheetId="5">#REF!</definedName>
    <definedName name="ins_pintura" localSheetId="2">#REF!</definedName>
    <definedName name="ins_pintura">#REF!</definedName>
    <definedName name="ins_red_cpvc_0.75x0.5pulg" localSheetId="3">#REF!</definedName>
    <definedName name="ins_red_cpvc_0.75x0.5pulg" localSheetId="5">#REF!</definedName>
    <definedName name="ins_red_cpvc_0.75x0.5pulg" localSheetId="2">#REF!</definedName>
    <definedName name="ins_red_cpvc_0.75x0.5pulg">#REF!</definedName>
    <definedName name="ins_red_hg_3x2" localSheetId="3">#REF!</definedName>
    <definedName name="ins_red_hg_3x2" localSheetId="5">#REF!</definedName>
    <definedName name="ins_red_hg_3x2" localSheetId="2">#REF!</definedName>
    <definedName name="ins_red_hg_3x2">#REF!</definedName>
    <definedName name="ins_red_pvc_3x2pulg" localSheetId="3">#REF!</definedName>
    <definedName name="ins_red_pvc_3x2pulg" localSheetId="5">#REF!</definedName>
    <definedName name="ins_red_pvc_3x2pulg" localSheetId="2">#REF!</definedName>
    <definedName name="ins_red_pvc_3x2pulg">#REF!</definedName>
    <definedName name="ins_red_pvc_4x2pulg" localSheetId="3">#REF!</definedName>
    <definedName name="ins_red_pvc_4x2pulg" localSheetId="5">#REF!</definedName>
    <definedName name="ins_red_pvc_4x2pulg" localSheetId="2">#REF!</definedName>
    <definedName name="ins_red_pvc_4x2pulg">#REF!</definedName>
    <definedName name="ins_red_pvc_4x3pulg" localSheetId="3">#REF!</definedName>
    <definedName name="ins_red_pvc_4x3pulg" localSheetId="5">#REF!</definedName>
    <definedName name="ins_red_pvc_4x3pulg" localSheetId="2">#REF!</definedName>
    <definedName name="ins_red_pvc_4x3pulg">#REF!</definedName>
    <definedName name="ins_red_pvc_presion_0.75x0.5pulg" localSheetId="3">#REF!</definedName>
    <definedName name="ins_red_pvc_presion_0.75x0.5pulg" localSheetId="5">#REF!</definedName>
    <definedName name="ins_red_pvc_presion_0.75x0.5pulg" localSheetId="2">#REF!</definedName>
    <definedName name="ins_red_pvc_presion_0.75x0.5pulg">#REF!</definedName>
    <definedName name="ins_red_pvc_presion_1.5x0.75pulg" localSheetId="3">#REF!</definedName>
    <definedName name="ins_red_pvc_presion_1.5x0.75pulg" localSheetId="5">#REF!</definedName>
    <definedName name="ins_red_pvc_presion_1.5x0.75pulg" localSheetId="2">#REF!</definedName>
    <definedName name="ins_red_pvc_presion_1.5x0.75pulg">#REF!</definedName>
    <definedName name="ins_red_pvc_presion_1.5x1pulg" localSheetId="3">#REF!</definedName>
    <definedName name="ins_red_pvc_presion_1.5x1pulg" localSheetId="5">#REF!</definedName>
    <definedName name="ins_red_pvc_presion_1.5x1pulg" localSheetId="2">#REF!</definedName>
    <definedName name="ins_red_pvc_presion_1.5x1pulg">#REF!</definedName>
    <definedName name="ins_red_pvc_presion_1x0.5pulg" localSheetId="3">#REF!</definedName>
    <definedName name="ins_red_pvc_presion_1x0.5pulg" localSheetId="5">#REF!</definedName>
    <definedName name="ins_red_pvc_presion_1x0.5pulg" localSheetId="2">#REF!</definedName>
    <definedName name="ins_red_pvc_presion_1x0.5pulg">#REF!</definedName>
    <definedName name="ins_red_pvc_presion_1x0.75pulg" localSheetId="3">#REF!</definedName>
    <definedName name="ins_red_pvc_presion_1x0.75pulg" localSheetId="5">#REF!</definedName>
    <definedName name="ins_red_pvc_presion_1x0.75pulg" localSheetId="2">#REF!</definedName>
    <definedName name="ins_red_pvc_presion_1x0.75pulg">#REF!</definedName>
    <definedName name="ins_red_pvc_presion_2x1.5pulg" localSheetId="3">#REF!</definedName>
    <definedName name="ins_red_pvc_presion_2x1.5pulg" localSheetId="5">#REF!</definedName>
    <definedName name="ins_red_pvc_presion_2x1.5pulg" localSheetId="2">#REF!</definedName>
    <definedName name="ins_red_pvc_presion_2x1.5pulg">#REF!</definedName>
    <definedName name="ins_red_pvc_presion_2x1pulg" localSheetId="3">#REF!</definedName>
    <definedName name="ins_red_pvc_presion_2x1pulg" localSheetId="5">#REF!</definedName>
    <definedName name="ins_red_pvc_presion_2x1pulg" localSheetId="2">#REF!</definedName>
    <definedName name="ins_red_pvc_presion_2x1pulg">#REF!</definedName>
    <definedName name="ins_red_pvc_presion_3x1.5pulg" localSheetId="3">#REF!</definedName>
    <definedName name="ins_red_pvc_presion_3x1.5pulg" localSheetId="5">#REF!</definedName>
    <definedName name="ins_red_pvc_presion_3x1.5pulg" localSheetId="2">#REF!</definedName>
    <definedName name="ins_red_pvc_presion_3x1.5pulg">#REF!</definedName>
    <definedName name="ins_red_pvc_presion_3x1pulg" localSheetId="3">#REF!</definedName>
    <definedName name="ins_red_pvc_presion_3x1pulg" localSheetId="5">#REF!</definedName>
    <definedName name="ins_red_pvc_presion_3x1pulg" localSheetId="2">#REF!</definedName>
    <definedName name="ins_red_pvc_presion_3x1pulg">#REF!</definedName>
    <definedName name="ins_red_pvc_presion_3x2pulg" localSheetId="3">#REF!</definedName>
    <definedName name="ins_red_pvc_presion_3x2pulg" localSheetId="5">#REF!</definedName>
    <definedName name="ins_red_pvc_presion_3x2pulg" localSheetId="2">#REF!</definedName>
    <definedName name="ins_red_pvc_presion_3x2pulg">#REF!</definedName>
    <definedName name="ins_regla" localSheetId="3">#REF!</definedName>
    <definedName name="ins_regla" localSheetId="5">#REF!</definedName>
    <definedName name="ins_regla" localSheetId="2">#REF!</definedName>
    <definedName name="ins_regla">#REF!</definedName>
    <definedName name="ins_rejilla_techo" localSheetId="3">#REF!</definedName>
    <definedName name="ins_rejilla_techo" localSheetId="5">#REF!</definedName>
    <definedName name="ins_rejilla_techo" localSheetId="2">#REF!</definedName>
    <definedName name="ins_rejilla_techo">#REF!</definedName>
    <definedName name="ins_sifon_2pulg" localSheetId="3">#REF!</definedName>
    <definedName name="ins_sifon_2pulg" localSheetId="5">#REF!</definedName>
    <definedName name="ins_sifon_2pulg" localSheetId="2">#REF!</definedName>
    <definedName name="ins_sifon_2pulg">#REF!</definedName>
    <definedName name="ins_tarugo_0.375pulg" localSheetId="3">#REF!</definedName>
    <definedName name="ins_tarugo_0.375pulg" localSheetId="5">#REF!</definedName>
    <definedName name="ins_tarugo_0.375pulg" localSheetId="2">#REF!</definedName>
    <definedName name="ins_tarugo_0.375pulg">#REF!</definedName>
    <definedName name="ins_tarugo_0.5pulg" localSheetId="3">#REF!</definedName>
    <definedName name="ins_tarugo_0.5pulg" localSheetId="5">#REF!</definedName>
    <definedName name="ins_tarugo_0.5pulg" localSheetId="2">#REF!</definedName>
    <definedName name="ins_tarugo_0.5pulg">#REF!</definedName>
    <definedName name="ins_tee_cpvc_0.5pulg" localSheetId="3">#REF!</definedName>
    <definedName name="ins_tee_cpvc_0.5pulg" localSheetId="5">#REF!</definedName>
    <definedName name="ins_tee_cpvc_0.5pulg" localSheetId="2">#REF!</definedName>
    <definedName name="ins_tee_cpvc_0.5pulg">#REF!</definedName>
    <definedName name="ins_tee_cpvc_0.75pulg" localSheetId="3">#REF!</definedName>
    <definedName name="ins_tee_cpvc_0.75pulg" localSheetId="5">#REF!</definedName>
    <definedName name="ins_tee_cpvc_0.75pulg" localSheetId="2">#REF!</definedName>
    <definedName name="ins_tee_cpvc_0.75pulg">#REF!</definedName>
    <definedName name="ins_tee_hg_3hg" localSheetId="3">#REF!</definedName>
    <definedName name="ins_tee_hg_3hg" localSheetId="5">#REF!</definedName>
    <definedName name="ins_tee_hg_3hg" localSheetId="2">#REF!</definedName>
    <definedName name="ins_tee_hg_3hg">#REF!</definedName>
    <definedName name="ins_tee_pvc_presion_0.5pulg" localSheetId="3">#REF!</definedName>
    <definedName name="ins_tee_pvc_presion_0.5pulg" localSheetId="5">#REF!</definedName>
    <definedName name="ins_tee_pvc_presion_0.5pulg" localSheetId="2">#REF!</definedName>
    <definedName name="ins_tee_pvc_presion_0.5pulg">#REF!</definedName>
    <definedName name="ins_tee_pvc_presion_0.75pulg" localSheetId="3">#REF!</definedName>
    <definedName name="ins_tee_pvc_presion_0.75pulg" localSheetId="5">#REF!</definedName>
    <definedName name="ins_tee_pvc_presion_0.75pulg" localSheetId="2">#REF!</definedName>
    <definedName name="ins_tee_pvc_presion_0.75pulg">#REF!</definedName>
    <definedName name="ins_tee_pvc_presion_1.5pulg" localSheetId="3">#REF!</definedName>
    <definedName name="ins_tee_pvc_presion_1.5pulg" localSheetId="5">#REF!</definedName>
    <definedName name="ins_tee_pvc_presion_1.5pulg" localSheetId="2">#REF!</definedName>
    <definedName name="ins_tee_pvc_presion_1.5pulg">#REF!</definedName>
    <definedName name="ins_tee_pvc_presion_1pulg" localSheetId="3">#REF!</definedName>
    <definedName name="ins_tee_pvc_presion_1pulg" localSheetId="5">#REF!</definedName>
    <definedName name="ins_tee_pvc_presion_1pulg" localSheetId="2">#REF!</definedName>
    <definedName name="ins_tee_pvc_presion_1pulg">#REF!</definedName>
    <definedName name="ins_tee_pvc_presion_2pulg" localSheetId="3">#REF!</definedName>
    <definedName name="ins_tee_pvc_presion_2pulg" localSheetId="5">#REF!</definedName>
    <definedName name="ins_tee_pvc_presion_2pulg" localSheetId="2">#REF!</definedName>
    <definedName name="ins_tee_pvc_presion_2pulg">#REF!</definedName>
    <definedName name="ins_tee_pvc_presion_3pulg" localSheetId="3">#REF!</definedName>
    <definedName name="ins_tee_pvc_presion_3pulg" localSheetId="5">#REF!</definedName>
    <definedName name="ins_tee_pvc_presion_3pulg" localSheetId="2">#REF!</definedName>
    <definedName name="ins_tee_pvc_presion_3pulg">#REF!</definedName>
    <definedName name="ins_tornillo_0.375pulg" localSheetId="3">#REF!</definedName>
    <definedName name="ins_tornillo_0.375pulg" localSheetId="5">#REF!</definedName>
    <definedName name="ins_tornillo_0.375pulg" localSheetId="2">#REF!</definedName>
    <definedName name="ins_tornillo_0.375pulg">#REF!</definedName>
    <definedName name="ins_tornillo_fijacion" localSheetId="3">#REF!</definedName>
    <definedName name="ins_tornillo_fijacion" localSheetId="5">#REF!</definedName>
    <definedName name="ins_tornillo_fijacion" localSheetId="2">#REF!</definedName>
    <definedName name="ins_tornillo_fijacion">#REF!</definedName>
    <definedName name="ins_tub_cpvc_0.5pulg" localSheetId="3">#REF!</definedName>
    <definedName name="ins_tub_cpvc_0.5pulg" localSheetId="5">#REF!</definedName>
    <definedName name="ins_tub_cpvc_0.5pulg" localSheetId="2">#REF!</definedName>
    <definedName name="ins_tub_cpvc_0.5pulg">#REF!</definedName>
    <definedName name="ins_tub_cpvc_0.75pulg" localSheetId="3">#REF!</definedName>
    <definedName name="ins_tub_cpvc_0.75pulg" localSheetId="5">#REF!</definedName>
    <definedName name="ins_tub_cpvc_0.75pulg" localSheetId="2">#REF!</definedName>
    <definedName name="ins_tub_cpvc_0.75pulg">#REF!</definedName>
    <definedName name="ins_tub_hg_2pulg" localSheetId="3">#REF!</definedName>
    <definedName name="ins_tub_hg_2pulg" localSheetId="5">#REF!</definedName>
    <definedName name="ins_tub_hg_2pulg" localSheetId="2">#REF!</definedName>
    <definedName name="ins_tub_hg_2pulg">#REF!</definedName>
    <definedName name="ins_tub_hg_3pulg" localSheetId="3">#REF!</definedName>
    <definedName name="ins_tub_hg_3pulg" localSheetId="5">#REF!</definedName>
    <definedName name="ins_tub_hg_3pulg" localSheetId="2">#REF!</definedName>
    <definedName name="ins_tub_hg_3pulg">#REF!</definedName>
    <definedName name="ins_tub_pvc_sch40_0.5pul" localSheetId="3">#REF!</definedName>
    <definedName name="ins_tub_pvc_sch40_0.5pul" localSheetId="5">#REF!</definedName>
    <definedName name="ins_tub_pvc_sch40_0.5pul" localSheetId="2">#REF!</definedName>
    <definedName name="ins_tub_pvc_sch40_0.5pul">#REF!</definedName>
    <definedName name="ins_tub_pvc_sch40_0.75pul" localSheetId="3">#REF!</definedName>
    <definedName name="ins_tub_pvc_sch40_0.75pul" localSheetId="5">#REF!</definedName>
    <definedName name="ins_tub_pvc_sch40_0.75pul" localSheetId="2">#REF!</definedName>
    <definedName name="ins_tub_pvc_sch40_0.75pul">#REF!</definedName>
    <definedName name="ins_tub_pvc_sch40_1.5pul" localSheetId="3">#REF!</definedName>
    <definedName name="ins_tub_pvc_sch40_1.5pul" localSheetId="5">#REF!</definedName>
    <definedName name="ins_tub_pvc_sch40_1.5pul" localSheetId="2">#REF!</definedName>
    <definedName name="ins_tub_pvc_sch40_1.5pul">#REF!</definedName>
    <definedName name="ins_tub_pvc_sch40_1pul" localSheetId="3">#REF!</definedName>
    <definedName name="ins_tub_pvc_sch40_1pul" localSheetId="5">#REF!</definedName>
    <definedName name="ins_tub_pvc_sch40_1pul" localSheetId="2">#REF!</definedName>
    <definedName name="ins_tub_pvc_sch40_1pul">#REF!</definedName>
    <definedName name="ins_tub_pvc_sdr21_2pulg" localSheetId="3">#REF!</definedName>
    <definedName name="ins_tub_pvc_sdr21_2pulg" localSheetId="5">#REF!</definedName>
    <definedName name="ins_tub_pvc_sdr21_2pulg" localSheetId="2">#REF!</definedName>
    <definedName name="ins_tub_pvc_sdr21_2pulg">#REF!</definedName>
    <definedName name="ins_tub_pvc_sdr21_3pulg" localSheetId="3">#REF!</definedName>
    <definedName name="ins_tub_pvc_sdr21_3pulg" localSheetId="5">#REF!</definedName>
    <definedName name="ins_tub_pvc_sdr21_3pulg" localSheetId="2">#REF!</definedName>
    <definedName name="ins_tub_pvc_sdr21_3pulg">#REF!</definedName>
    <definedName name="ins_tub_pvc_sdr26_2pulg" localSheetId="3">#REF!</definedName>
    <definedName name="ins_tub_pvc_sdr26_2pulg" localSheetId="5">#REF!</definedName>
    <definedName name="ins_tub_pvc_sdr26_2pulg" localSheetId="2">#REF!</definedName>
    <definedName name="ins_tub_pvc_sdr26_2pulg">#REF!</definedName>
    <definedName name="ins_tub_pvc_sdr26_3pulg" localSheetId="3">#REF!</definedName>
    <definedName name="ins_tub_pvc_sdr26_3pulg" localSheetId="5">#REF!</definedName>
    <definedName name="ins_tub_pvc_sdr26_3pulg" localSheetId="2">#REF!</definedName>
    <definedName name="ins_tub_pvc_sdr26_3pulg">#REF!</definedName>
    <definedName name="ins_tub_pvc_sdr32.5_4pulg" localSheetId="3">#REF!</definedName>
    <definedName name="ins_tub_pvc_sdr32.5_4pulg" localSheetId="5">#REF!</definedName>
    <definedName name="ins_tub_pvc_sdr32.5_4pulg" localSheetId="2">#REF!</definedName>
    <definedName name="ins_tub_pvc_sdr32.5_4pulg">#REF!</definedName>
    <definedName name="ins_tub_pvc_sdr32.5_6pulg" localSheetId="3">#REF!</definedName>
    <definedName name="ins_tub_pvc_sdr32.5_6pulg" localSheetId="5">#REF!</definedName>
    <definedName name="ins_tub_pvc_sdr32.5_6pulg" localSheetId="2">#REF!</definedName>
    <definedName name="ins_tub_pvc_sdr32.5_6pulg">#REF!</definedName>
    <definedName name="ins_tubo_flexible" localSheetId="3">#REF!</definedName>
    <definedName name="ins_tubo_flexible" localSheetId="5">#REF!</definedName>
    <definedName name="ins_tubo_flexible" localSheetId="2">#REF!</definedName>
    <definedName name="ins_tubo_flexible">#REF!</definedName>
    <definedName name="ins_tuerca_0.375pulg" localSheetId="3">#REF!</definedName>
    <definedName name="ins_tuerca_0.375pulg" localSheetId="5">#REF!</definedName>
    <definedName name="ins_tuerca_0.375pulg" localSheetId="2">#REF!</definedName>
    <definedName name="ins_tuerca_0.375pulg">#REF!</definedName>
    <definedName name="ins_tuerca_0.5pulg" localSheetId="3">#REF!</definedName>
    <definedName name="ins_tuerca_0.5pulg" localSheetId="5">#REF!</definedName>
    <definedName name="ins_tuerca_0.5pulg" localSheetId="2">#REF!</definedName>
    <definedName name="ins_tuerca_0.5pulg">#REF!</definedName>
    <definedName name="ins_valvula_0.75pulg" localSheetId="3">#REF!</definedName>
    <definedName name="ins_valvula_0.75pulg" localSheetId="5">#REF!</definedName>
    <definedName name="ins_valvula_0.75pulg" localSheetId="2">#REF!</definedName>
    <definedName name="ins_valvula_0.75pulg">#REF!</definedName>
    <definedName name="ins_valvula_1.5pulg" localSheetId="3">#REF!</definedName>
    <definedName name="ins_valvula_1.5pulg" localSheetId="5">#REF!</definedName>
    <definedName name="ins_valvula_1.5pulg" localSheetId="2">#REF!</definedName>
    <definedName name="ins_valvula_1.5pulg">#REF!</definedName>
    <definedName name="ins_valvula_1pulg" localSheetId="3">#REF!</definedName>
    <definedName name="ins_valvula_1pulg" localSheetId="5">#REF!</definedName>
    <definedName name="ins_valvula_1pulg" localSheetId="2">#REF!</definedName>
    <definedName name="ins_valvula_1pulg">#REF!</definedName>
    <definedName name="ins_valvula_2pulg" localSheetId="3">#REF!</definedName>
    <definedName name="ins_valvula_2pulg" localSheetId="5">#REF!</definedName>
    <definedName name="ins_valvula_2pulg" localSheetId="2">#REF!</definedName>
    <definedName name="ins_valvula_2pulg">#REF!</definedName>
    <definedName name="ins_valvula_reguladora_1pulg" localSheetId="3">#REF!</definedName>
    <definedName name="ins_valvula_reguladora_1pulg" localSheetId="5">#REF!</definedName>
    <definedName name="ins_valvula_reguladora_1pulg" localSheetId="2">#REF!</definedName>
    <definedName name="ins_valvula_reguladora_1pulg">#REF!</definedName>
    <definedName name="ins_valvula_reguladora_2pulg" localSheetId="3">#REF!</definedName>
    <definedName name="ins_valvula_reguladora_2pulg" localSheetId="5">#REF!</definedName>
    <definedName name="ins_valvula_reguladora_2pulg" localSheetId="2">#REF!</definedName>
    <definedName name="ins_valvula_reguladora_2pulg">#REF!</definedName>
    <definedName name="ins_varilla_0.375pulg" localSheetId="3">#REF!</definedName>
    <definedName name="ins_varilla_0.375pulg" localSheetId="5">#REF!</definedName>
    <definedName name="ins_varilla_0.375pulg" localSheetId="2">#REF!</definedName>
    <definedName name="ins_varilla_0.375pulg">#REF!</definedName>
    <definedName name="ins_varilla_0.5pulg" localSheetId="3">#REF!</definedName>
    <definedName name="ins_varilla_0.5pulg" localSheetId="5">#REF!</definedName>
    <definedName name="ins_varilla_0.5pulg" localSheetId="2">#REF!</definedName>
    <definedName name="ins_varilla_0.5pulg">#REF!</definedName>
    <definedName name="ins_yee_pvc_drenaje_2pulg" localSheetId="3">#REF!</definedName>
    <definedName name="ins_yee_pvc_drenaje_2pulg" localSheetId="5">#REF!</definedName>
    <definedName name="ins_yee_pvc_drenaje_2pulg" localSheetId="2">#REF!</definedName>
    <definedName name="ins_yee_pvc_drenaje_2pulg">#REF!</definedName>
    <definedName name="ins_yee_pvc_drenaje_3pulg" localSheetId="3">#REF!</definedName>
    <definedName name="ins_yee_pvc_drenaje_3pulg" localSheetId="5">#REF!</definedName>
    <definedName name="ins_yee_pvc_drenaje_3pulg" localSheetId="2">#REF!</definedName>
    <definedName name="ins_yee_pvc_drenaje_3pulg">#REF!</definedName>
    <definedName name="ins_yee_pvc_drenaje_4pulg" localSheetId="3">#REF!</definedName>
    <definedName name="ins_yee_pvc_drenaje_4pulg" localSheetId="5">#REF!</definedName>
    <definedName name="ins_yee_pvc_drenaje_4pulg" localSheetId="2">#REF!</definedName>
    <definedName name="ins_yee_pvc_drenaje_4pulg">#REF!</definedName>
    <definedName name="INSTVENT" localSheetId="3">#REF!</definedName>
    <definedName name="INSTVENT" localSheetId="5">#REF!</definedName>
    <definedName name="INSTVENT" localSheetId="2">#REF!</definedName>
    <definedName name="INSTVENT">#REF!</definedName>
    <definedName name="INSUMO_1" localSheetId="3">#REF!</definedName>
    <definedName name="INSUMO_1" localSheetId="2">#REF!</definedName>
    <definedName name="INSUMO_1">#REF!</definedName>
    <definedName name="INTERRUPTOR_3w" localSheetId="3">#REF!</definedName>
    <definedName name="INTERRUPTOR_3w" localSheetId="2">#REF!</definedName>
    <definedName name="INTERRUPTOR_3w">#REF!</definedName>
    <definedName name="INTERRUPTOR_4w" localSheetId="3">#REF!</definedName>
    <definedName name="INTERRUPTOR_4w" localSheetId="2">#REF!</definedName>
    <definedName name="INTERRUPTOR_4w">#REF!</definedName>
    <definedName name="INTERRUPTOR_DOBLE" localSheetId="3">#REF!</definedName>
    <definedName name="INTERRUPTOR_DOBLE" localSheetId="2">#REF!</definedName>
    <definedName name="INTERRUPTOR_DOBLE">#REF!</definedName>
    <definedName name="INTERRUPTOR_SENC" localSheetId="3">#REF!</definedName>
    <definedName name="INTERRUPTOR_SENC" localSheetId="2">#REF!</definedName>
    <definedName name="INTERRUPTOR_SENC">#REF!</definedName>
    <definedName name="INTERRUPTOR3VIAS" localSheetId="3">#REF!</definedName>
    <definedName name="INTERRUPTOR3VIAS" localSheetId="5">#REF!</definedName>
    <definedName name="INTERRUPTOR3VIAS" localSheetId="2">#REF!</definedName>
    <definedName name="INTERRUPTOR3VIAS">#REF!</definedName>
    <definedName name="INTERRUPTOR4VIAS" localSheetId="3">#REF!</definedName>
    <definedName name="INTERRUPTOR4VIAS" localSheetId="5">#REF!</definedName>
    <definedName name="INTERRUPTOR4VIAS" localSheetId="2">#REF!</definedName>
    <definedName name="INTERRUPTOR4VIAS">#REF!</definedName>
    <definedName name="INTERRUPTORDOBLE" localSheetId="3">#REF!</definedName>
    <definedName name="INTERRUPTORDOBLE" localSheetId="5">#REF!</definedName>
    <definedName name="INTERRUPTORDOBLE" localSheetId="2">#REF!</definedName>
    <definedName name="INTERRUPTORDOBLE">#REF!</definedName>
    <definedName name="INTERRUPTORPILOTO" localSheetId="3">#REF!</definedName>
    <definedName name="INTERRUPTORPILOTO" localSheetId="5">#REF!</definedName>
    <definedName name="INTERRUPTORPILOTO" localSheetId="2">#REF!</definedName>
    <definedName name="INTERRUPTORPILOTO">#REF!</definedName>
    <definedName name="INTERRUPTORSENCILLO" localSheetId="3">#REF!</definedName>
    <definedName name="INTERRUPTORSENCILLO" localSheetId="5">#REF!</definedName>
    <definedName name="INTERRUPTORSENCILLO" localSheetId="2">#REF!</definedName>
    <definedName name="INTERRUPTORSENCILLO">#REF!</definedName>
    <definedName name="INTERRUPTORTRIPLE" localSheetId="3">#REF!</definedName>
    <definedName name="INTERRUPTORTRIPLE" localSheetId="5">#REF!</definedName>
    <definedName name="INTERRUPTORTRIPLE" localSheetId="2">#REF!</definedName>
    <definedName name="INTERRUPTORTRIPLE">#REF!</definedName>
    <definedName name="itabo" localSheetId="3">#REF!</definedName>
    <definedName name="itabo" localSheetId="5">#REF!</definedName>
    <definedName name="itabo" localSheetId="2">#REF!</definedName>
    <definedName name="itabo">#REF!</definedName>
    <definedName name="ITBIS" localSheetId="5">#REF!</definedName>
    <definedName name="ITBIS">[62]Insumos!$G$2</definedName>
    <definedName name="ITBS" localSheetId="3">#REF!</definedName>
    <definedName name="ITBS" localSheetId="5">#REF!</definedName>
    <definedName name="ITBS" localSheetId="2">#REF!</definedName>
    <definedName name="ITBS">#REF!</definedName>
    <definedName name="Item2">#N/A</definedName>
    <definedName name="iu" localSheetId="3">#REF!</definedName>
    <definedName name="iu" localSheetId="2">#REF!</definedName>
    <definedName name="iu">#REF!</definedName>
    <definedName name="Izado_de_Tabletas" localSheetId="3">#REF!</definedName>
    <definedName name="Izado_de_Tabletas" localSheetId="5">#REF!</definedName>
    <definedName name="Izado_de_Tabletas" localSheetId="2">#REF!</definedName>
    <definedName name="Izado_de_Tabletas">#REF!</definedName>
    <definedName name="Izado_de_Tabletas_2">#N/A</definedName>
    <definedName name="Izado_de_Tabletas_3">#N/A</definedName>
    <definedName name="IZAJE" localSheetId="3">#REF!</definedName>
    <definedName name="IZAJE" localSheetId="5">#REF!</definedName>
    <definedName name="IZAJE" localSheetId="2">#REF!</definedName>
    <definedName name="IZAJE">#REF!</definedName>
    <definedName name="IZAJE_2">"$#REF!.$#REF!$#REF!"</definedName>
    <definedName name="IZAJE_3">"$#REF!.$#REF!$#REF!"</definedName>
    <definedName name="Izaje_de_Vigas_Postensadas" localSheetId="3">#REF!</definedName>
    <definedName name="Izaje_de_Vigas_Postensadas" localSheetId="5">#REF!</definedName>
    <definedName name="Izaje_de_Vigas_Postensadas" localSheetId="2">#REF!</definedName>
    <definedName name="Izaje_de_Vigas_Postensadas">#REF!</definedName>
    <definedName name="Izaje_de_Vigas_Postensadas_2">#N/A</definedName>
    <definedName name="Izaje_de_Vigas_Postensadas_3">#N/A</definedName>
    <definedName name="J" localSheetId="3">#REF!</definedName>
    <definedName name="J" localSheetId="2">#REF!</definedName>
    <definedName name="J">#REF!</definedName>
    <definedName name="JAGS" localSheetId="3">#REF!</definedName>
    <definedName name="JAGS" localSheetId="2">#REF!</definedName>
    <definedName name="JAGS">#REF!</definedName>
    <definedName name="jminimo" localSheetId="3">#REF!</definedName>
    <definedName name="jminimo" localSheetId="5">#REF!</definedName>
    <definedName name="jminimo" localSheetId="2">#REF!</definedName>
    <definedName name="jminimo">#REF!</definedName>
    <definedName name="Jose" localSheetId="3">#REF!</definedName>
    <definedName name="Jose" localSheetId="5">#REF!</definedName>
    <definedName name="Jose" localSheetId="2">#REF!</definedName>
    <definedName name="Jose">#REF!</definedName>
    <definedName name="JUNTA_CERA_INODORO" localSheetId="3">#REF!</definedName>
    <definedName name="JUNTA_CERA_INODORO" localSheetId="2">#REF!</definedName>
    <definedName name="JUNTA_CERA_INODORO">#REF!</definedName>
    <definedName name="JUNTA_DRESSER_12" localSheetId="3">#REF!</definedName>
    <definedName name="JUNTA_DRESSER_12" localSheetId="2">#REF!</definedName>
    <definedName name="JUNTA_DRESSER_12">#REF!</definedName>
    <definedName name="JUNTA_DRESSER_16" localSheetId="3">#REF!</definedName>
    <definedName name="JUNTA_DRESSER_16" localSheetId="2">#REF!</definedName>
    <definedName name="JUNTA_DRESSER_16">#REF!</definedName>
    <definedName name="JUNTA_DRESSER_2" localSheetId="3">#REF!</definedName>
    <definedName name="JUNTA_DRESSER_2" localSheetId="2">#REF!</definedName>
    <definedName name="JUNTA_DRESSER_2">#REF!</definedName>
    <definedName name="JUNTA_DRESSER_3" localSheetId="3">#REF!</definedName>
    <definedName name="JUNTA_DRESSER_3" localSheetId="2">#REF!</definedName>
    <definedName name="JUNTA_DRESSER_3">#REF!</definedName>
    <definedName name="JUNTA_DRESSER_4" localSheetId="3">#REF!</definedName>
    <definedName name="JUNTA_DRESSER_4" localSheetId="2">#REF!</definedName>
    <definedName name="JUNTA_DRESSER_4">#REF!</definedName>
    <definedName name="JUNTA_DRESSER_6" localSheetId="3">#REF!</definedName>
    <definedName name="JUNTA_DRESSER_6" localSheetId="2">#REF!</definedName>
    <definedName name="JUNTA_DRESSER_6">#REF!</definedName>
    <definedName name="JUNTA_DRESSER_8" localSheetId="3">#REF!</definedName>
    <definedName name="JUNTA_DRESSER_8" localSheetId="2">#REF!</definedName>
    <definedName name="JUNTA_DRESSER_8">#REF!</definedName>
    <definedName name="JUNTA_WATER_STOP_9" localSheetId="3">#REF!</definedName>
    <definedName name="JUNTA_WATER_STOP_9" localSheetId="2">#REF!</definedName>
    <definedName name="JUNTA_WATER_STOP_9">#REF!</definedName>
    <definedName name="JUNTACERA" localSheetId="3">#REF!</definedName>
    <definedName name="JUNTACERA" localSheetId="5">#REF!</definedName>
    <definedName name="JUNTACERA" localSheetId="2">#REF!</definedName>
    <definedName name="JUNTACERA">#REF!</definedName>
    <definedName name="k" localSheetId="3">#REF!</definedName>
    <definedName name="k" localSheetId="2">#REF!</definedName>
    <definedName name="k">#REF!</definedName>
    <definedName name="kerosene" localSheetId="3">#REF!</definedName>
    <definedName name="kerosene" localSheetId="5">#REF!</definedName>
    <definedName name="kerosene" localSheetId="2">#REF!</definedName>
    <definedName name="kerosene">#REF!</definedName>
    <definedName name="khvf" localSheetId="3">#REF!</definedName>
    <definedName name="khvf" localSheetId="2">#REF!</definedName>
    <definedName name="khvf">#REF!</definedName>
    <definedName name="kijop" localSheetId="3">#REF!</definedName>
    <definedName name="kijop" localSheetId="2">#REF!</definedName>
    <definedName name="kijop">#REF!</definedName>
    <definedName name="Kilometro">[19]EQUIPOS!$I$25</definedName>
    <definedName name="L" localSheetId="3">#REF!</definedName>
    <definedName name="L" localSheetId="2">#REF!</definedName>
    <definedName name="L">#REF!</definedName>
    <definedName name="LADRILLOS_4x8x2" localSheetId="3">#REF!</definedName>
    <definedName name="LADRILLOS_4x8x2" localSheetId="2">#REF!</definedName>
    <definedName name="LADRILLOS_4x8x2">#REF!</definedName>
    <definedName name="LAMPARA_FLUORESC_2x4" localSheetId="3">#REF!</definedName>
    <definedName name="LAMPARA_FLUORESC_2x4" localSheetId="2">#REF!</definedName>
    <definedName name="LAMPARA_FLUORESC_2x4">#REF!</definedName>
    <definedName name="LAMPARAS_DE_1500W_220V">[31]INSU!$B$41</definedName>
    <definedName name="LAQUEAR_MADERA" localSheetId="3">#REF!</definedName>
    <definedName name="LAQUEAR_MADERA" localSheetId="2">#REF!</definedName>
    <definedName name="LAQUEAR_MADERA">#REF!</definedName>
    <definedName name="LARRASTRE4SDR41MCONTRA" localSheetId="3">#REF!</definedName>
    <definedName name="LARRASTRE4SDR41MCONTRA" localSheetId="5">#REF!</definedName>
    <definedName name="LARRASTRE4SDR41MCONTRA" localSheetId="2">#REF!</definedName>
    <definedName name="LARRASTRE4SDR41MCONTRA">#REF!</definedName>
    <definedName name="LARRASTRE6SDR41MCONTRA" localSheetId="3">#REF!</definedName>
    <definedName name="LARRASTRE6SDR41MCONTRA" localSheetId="5">#REF!</definedName>
    <definedName name="LARRASTRE6SDR41MCONTRA" localSheetId="2">#REF!</definedName>
    <definedName name="LARRASTRE6SDR41MCONTRA">#REF!</definedName>
    <definedName name="LATEX" localSheetId="3">#REF!</definedName>
    <definedName name="LATEX" localSheetId="5">#REF!</definedName>
    <definedName name="LATEX" localSheetId="2">#REF!</definedName>
    <definedName name="LATEX">#REF!</definedName>
    <definedName name="LAVADERO_DOBLE" localSheetId="3">#REF!</definedName>
    <definedName name="LAVADERO_DOBLE" localSheetId="2">#REF!</definedName>
    <definedName name="LAVADERO_DOBLE">#REF!</definedName>
    <definedName name="LAVADERO_GRANITO_SENCILLO" localSheetId="3">#REF!</definedName>
    <definedName name="LAVADERO_GRANITO_SENCILLO" localSheetId="2">#REF!</definedName>
    <definedName name="LAVADERO_GRANITO_SENCILLO">#REF!</definedName>
    <definedName name="LAVADEROSENCILLO" localSheetId="3">#REF!</definedName>
    <definedName name="LAVADEROSENCILLO" localSheetId="2">#REF!</definedName>
    <definedName name="LAVADEROSENCILLO">#REF!</definedName>
    <definedName name="LAVAMANO_19x17_BCO" localSheetId="3">#REF!</definedName>
    <definedName name="LAVAMANO_19x17_BCO" localSheetId="2">#REF!</definedName>
    <definedName name="LAVAMANO_19x17_BCO">#REF!</definedName>
    <definedName name="LAVGRA1BCO" localSheetId="3">#REF!</definedName>
    <definedName name="LAVGRA1BCO" localSheetId="5">#REF!</definedName>
    <definedName name="LAVGRA1BCO" localSheetId="2">#REF!</definedName>
    <definedName name="LAVGRA1BCO">#REF!</definedName>
    <definedName name="LAVGRA1BCOPVC" localSheetId="3">#REF!</definedName>
    <definedName name="LAVGRA1BCOPVC" localSheetId="5">#REF!</definedName>
    <definedName name="LAVGRA1BCOPVC" localSheetId="2">#REF!</definedName>
    <definedName name="LAVGRA1BCOPVC">#REF!</definedName>
    <definedName name="LAVGRA2BCO" localSheetId="3">#REF!</definedName>
    <definedName name="LAVGRA2BCO" localSheetId="5">#REF!</definedName>
    <definedName name="LAVGRA2BCO" localSheetId="2">#REF!</definedName>
    <definedName name="LAVGRA2BCO">#REF!</definedName>
    <definedName name="LAVGRA2BCOPVC" localSheetId="3">#REF!</definedName>
    <definedName name="LAVGRA2BCOPVC" localSheetId="5">#REF!</definedName>
    <definedName name="LAVGRA2BCOPVC" localSheetId="2">#REF!</definedName>
    <definedName name="LAVGRA2BCOPVC">#REF!</definedName>
    <definedName name="LAVM1917BCO" localSheetId="3">#REF!</definedName>
    <definedName name="LAVM1917BCO" localSheetId="5">#REF!</definedName>
    <definedName name="LAVM1917BCO" localSheetId="2">#REF!</definedName>
    <definedName name="LAVM1917BCO">#REF!</definedName>
    <definedName name="LAVM1917BCOPVC" localSheetId="3">#REF!</definedName>
    <definedName name="LAVM1917BCOPVC" localSheetId="5">#REF!</definedName>
    <definedName name="LAVM1917BCOPVC" localSheetId="2">#REF!</definedName>
    <definedName name="LAVM1917BCOPVC">#REF!</definedName>
    <definedName name="LAVM1917COL" localSheetId="3">#REF!</definedName>
    <definedName name="LAVM1917COL" localSheetId="5">#REF!</definedName>
    <definedName name="LAVM1917COL" localSheetId="2">#REF!</definedName>
    <definedName name="LAVM1917COL">#REF!</definedName>
    <definedName name="LAVM1917COLPVC" localSheetId="3">#REF!</definedName>
    <definedName name="LAVM1917COLPVC" localSheetId="5">#REF!</definedName>
    <definedName name="LAVM1917COLPVC" localSheetId="2">#REF!</definedName>
    <definedName name="LAVM1917COLPVC">#REF!</definedName>
    <definedName name="LAVMOVABCO" localSheetId="3">#REF!</definedName>
    <definedName name="LAVMOVABCO" localSheetId="5">#REF!</definedName>
    <definedName name="LAVMOVABCO" localSheetId="2">#REF!</definedName>
    <definedName name="LAVMOVABCO">#REF!</definedName>
    <definedName name="LAVMOVABCOPVC" localSheetId="3">#REF!</definedName>
    <definedName name="LAVMOVABCOPVC" localSheetId="5">#REF!</definedName>
    <definedName name="LAVMOVABCOPVC" localSheetId="2">#REF!</definedName>
    <definedName name="LAVMOVABCOPVC">#REF!</definedName>
    <definedName name="LAVMOVACOL" localSheetId="3">#REF!</definedName>
    <definedName name="LAVMOVACOL" localSheetId="5">#REF!</definedName>
    <definedName name="LAVMOVACOL" localSheetId="2">#REF!</definedName>
    <definedName name="LAVMOVACOL">#REF!</definedName>
    <definedName name="LAVMOVACOLPVC" localSheetId="3">#REF!</definedName>
    <definedName name="LAVMOVACOLPVC" localSheetId="5">#REF!</definedName>
    <definedName name="LAVMOVACOLPVC" localSheetId="2">#REF!</definedName>
    <definedName name="LAVMOVACOLPVC">#REF!</definedName>
    <definedName name="LAVMSERBCO" localSheetId="3">#REF!</definedName>
    <definedName name="LAVMSERBCO" localSheetId="5">#REF!</definedName>
    <definedName name="LAVMSERBCO" localSheetId="2">#REF!</definedName>
    <definedName name="LAVMSERBCO">#REF!</definedName>
    <definedName name="LAVMSERBCOPVC" localSheetId="3">#REF!</definedName>
    <definedName name="LAVMSERBCOPVC" localSheetId="5">#REF!</definedName>
    <definedName name="LAVMSERBCOPVC" localSheetId="2">#REF!</definedName>
    <definedName name="LAVMSERBCOPVC">#REF!</definedName>
    <definedName name="LAVOVAEMPBCOCONTRA" localSheetId="3">#REF!</definedName>
    <definedName name="LAVOVAEMPBCOCONTRA" localSheetId="5">#REF!</definedName>
    <definedName name="LAVOVAEMPBCOCONTRA" localSheetId="2">#REF!</definedName>
    <definedName name="LAVOVAEMPBCOCONTRA">#REF!</definedName>
    <definedName name="lbalmbre18">'[30]Analisis Unit. '!$F$39</definedName>
    <definedName name="Ligado_y_vaciado" localSheetId="3">#REF!</definedName>
    <definedName name="Ligado_y_vaciado" localSheetId="5">#REF!</definedName>
    <definedName name="Ligado_y_vaciado" localSheetId="2">#REF!</definedName>
    <definedName name="Ligado_y_vaciado">#REF!</definedName>
    <definedName name="Ligado_y_vaciado_2">#N/A</definedName>
    <definedName name="Ligado_y_vaciado_3">#N/A</definedName>
    <definedName name="Ligado_y_Vaciado_a_Mano">[17]Insumos!$B$136:$D$136</definedName>
    <definedName name="Ligado_y_Vaciado_con_ligadora_y_Winche" localSheetId="3">#REF!</definedName>
    <definedName name="Ligado_y_Vaciado_con_ligadora_y_Winche" localSheetId="5">#REF!</definedName>
    <definedName name="Ligado_y_Vaciado_con_ligadora_y_Winche" localSheetId="2">#REF!</definedName>
    <definedName name="Ligado_y_Vaciado_con_ligadora_y_Winche">#REF!</definedName>
    <definedName name="Ligado_y_Vaciado_Hormigón_Industrial_____20_M3" localSheetId="3">#REF!</definedName>
    <definedName name="Ligado_y_Vaciado_Hormigón_Industrial_____20_M3" localSheetId="5">#REF!</definedName>
    <definedName name="Ligado_y_Vaciado_Hormigón_Industrial_____20_M3" localSheetId="2">#REF!</definedName>
    <definedName name="Ligado_y_Vaciado_Hormigón_Industrial_____20_M3">#REF!</definedName>
    <definedName name="Ligado_y_Vaciado_Hormigón_Industrial_____4_M3" localSheetId="3">#REF!</definedName>
    <definedName name="Ligado_y_Vaciado_Hormigón_Industrial_____4_M3" localSheetId="5">#REF!</definedName>
    <definedName name="Ligado_y_Vaciado_Hormigón_Industrial_____4_M3" localSheetId="2">#REF!</definedName>
    <definedName name="Ligado_y_Vaciado_Hormigón_Industrial_____4_M3">#REF!</definedName>
    <definedName name="Ligado_y_Vaciado_Hormigón_Industrial___10__20_M3" localSheetId="3">#REF!</definedName>
    <definedName name="Ligado_y_Vaciado_Hormigón_Industrial___10__20_M3" localSheetId="5">#REF!</definedName>
    <definedName name="Ligado_y_Vaciado_Hormigón_Industrial___10__20_M3" localSheetId="2">#REF!</definedName>
    <definedName name="Ligado_y_Vaciado_Hormigón_Industrial___10__20_M3">#REF!</definedName>
    <definedName name="Ligado_y_Vaciado_Hormigón_Industrial___4__10_M3" localSheetId="3">#REF!</definedName>
    <definedName name="Ligado_y_Vaciado_Hormigón_Industrial___4__10_M3" localSheetId="5">#REF!</definedName>
    <definedName name="Ligado_y_Vaciado_Hormigón_Industrial___4__10_M3" localSheetId="2">#REF!</definedName>
    <definedName name="Ligado_y_Vaciado_Hormigón_Industrial___4__10_M3">#REF!</definedName>
    <definedName name="Ligadora_de_1_funda" localSheetId="3">#REF!</definedName>
    <definedName name="Ligadora_de_1_funda" localSheetId="5">#REF!</definedName>
    <definedName name="Ligadora_de_1_funda" localSheetId="2">#REF!</definedName>
    <definedName name="Ligadora_de_1_funda">#REF!</definedName>
    <definedName name="Ligadora_de_1_funda_2">#N/A</definedName>
    <definedName name="Ligadora_de_1_funda_3">#N/A</definedName>
    <definedName name="Ligadora_de_2_funda" localSheetId="3">#REF!</definedName>
    <definedName name="Ligadora_de_2_funda" localSheetId="5">#REF!</definedName>
    <definedName name="Ligadora_de_2_funda" localSheetId="2">#REF!</definedName>
    <definedName name="Ligadora_de_2_funda">#REF!</definedName>
    <definedName name="Ligadora_de_2_funda_2">#N/A</definedName>
    <definedName name="Ligadora_de_2_funda_3">#N/A</definedName>
    <definedName name="Ligadora2fdas" localSheetId="3">#REF!</definedName>
    <definedName name="Ligadora2fdas" localSheetId="2">#REF!</definedName>
    <definedName name="Ligadora2fdas">#REF!</definedName>
    <definedName name="LIGALIGA" localSheetId="3">#REF!</definedName>
    <definedName name="LIGALIGA" localSheetId="5">#REF!</definedName>
    <definedName name="LIGALIGA" localSheetId="2">#REF!</definedName>
    <definedName name="LIGALIGA">#REF!</definedName>
    <definedName name="ligawinche" localSheetId="3">#REF!</definedName>
    <definedName name="ligawinche" localSheetId="5">#REF!</definedName>
    <definedName name="ligawinche" localSheetId="2">#REF!</definedName>
    <definedName name="ligawinche">#REF!</definedName>
    <definedName name="limp.des.destronque">'[16]Analisis Unitarios'!$E$500</definedName>
    <definedName name="LIMPESC" localSheetId="3">#REF!</definedName>
    <definedName name="LIMPESC" localSheetId="5">#REF!</definedName>
    <definedName name="LIMPESC" localSheetId="2">#REF!</definedName>
    <definedName name="LIMPESC">#REF!</definedName>
    <definedName name="limpi" localSheetId="3">#REF!</definedName>
    <definedName name="limpi" localSheetId="5">#REF!</definedName>
    <definedName name="limpi" localSheetId="2">#REF!</definedName>
    <definedName name="limpi">#REF!</definedName>
    <definedName name="limpii" localSheetId="3">#REF!</definedName>
    <definedName name="limpii" localSheetId="5">#REF!</definedName>
    <definedName name="limpii" localSheetId="2">#REF!</definedName>
    <definedName name="limpii">#REF!</definedName>
    <definedName name="limpiii" localSheetId="3">#REF!</definedName>
    <definedName name="limpiii" localSheetId="5">#REF!</definedName>
    <definedName name="limpiii" localSheetId="2">#REF!</definedName>
    <definedName name="limpiii">#REF!</definedName>
    <definedName name="limpiiii" localSheetId="3">#REF!</definedName>
    <definedName name="limpiiii" localSheetId="5">#REF!</definedName>
    <definedName name="limpiiii" localSheetId="2">#REF!</definedName>
    <definedName name="limpiiii">#REF!</definedName>
    <definedName name="LIMPSALCERA" localSheetId="3">#REF!</definedName>
    <definedName name="LIMPSALCERA" localSheetId="5">#REF!</definedName>
    <definedName name="LIMPSALCERA" localSheetId="2">#REF!</definedName>
    <definedName name="LIMPSALCERA">#REF!</definedName>
    <definedName name="LIMPTUBOCPVC14" localSheetId="3">#REF!</definedName>
    <definedName name="LIMPTUBOCPVC14" localSheetId="5">#REF!</definedName>
    <definedName name="LIMPTUBOCPVC14" localSheetId="2">#REF!</definedName>
    <definedName name="LIMPTUBOCPVC14">#REF!</definedName>
    <definedName name="LIMPTUBOCPVCPINTA" localSheetId="3">#REF!</definedName>
    <definedName name="LIMPTUBOCPVCPINTA" localSheetId="5">#REF!</definedName>
    <definedName name="LIMPTUBOCPVCPINTA" localSheetId="2">#REF!</definedName>
    <definedName name="LIMPTUBOCPVCPINTA">#REF!</definedName>
    <definedName name="LIMPZOC" localSheetId="3">#REF!</definedName>
    <definedName name="LIMPZOC" localSheetId="5">#REF!</definedName>
    <definedName name="LIMPZOC" localSheetId="2">#REF!</definedName>
    <definedName name="LIMPZOC">#REF!</definedName>
    <definedName name="LINEA_DE_CONDUC">#N/A</definedName>
    <definedName name="lista" localSheetId="3">#REF!</definedName>
    <definedName name="lista" localSheetId="5">#REF!</definedName>
    <definedName name="lista" localSheetId="2">#REF!</definedName>
    <definedName name="lista">#REF!</definedName>
    <definedName name="LISTADO" localSheetId="3">#REF!</definedName>
    <definedName name="LISTADO" localSheetId="5">#REF!</definedName>
    <definedName name="LISTADO" localSheetId="2">#REF!</definedName>
    <definedName name="LISTADO">#REF!</definedName>
    <definedName name="Listelos_de_20_Cms_en_Baños">[17]Insumos!$B$44:$D$44</definedName>
    <definedName name="LLAVE_ANG_38" localSheetId="3">#REF!</definedName>
    <definedName name="LLAVE_ANG_38" localSheetId="2">#REF!</definedName>
    <definedName name="LLAVE_ANG_38">#REF!</definedName>
    <definedName name="LLAVE_CHORRO" localSheetId="3">#REF!</definedName>
    <definedName name="LLAVE_CHORRO" localSheetId="2">#REF!</definedName>
    <definedName name="LLAVE_CHORRO">#REF!</definedName>
    <definedName name="LLAVE_EMPOTRAR_CROMO_12" localSheetId="3">#REF!</definedName>
    <definedName name="LLAVE_EMPOTRAR_CROMO_12" localSheetId="2">#REF!</definedName>
    <definedName name="LLAVE_EMPOTRAR_CROMO_12">#REF!</definedName>
    <definedName name="LLAVE_PASO_1" localSheetId="3">#REF!</definedName>
    <definedName name="LLAVE_PASO_1" localSheetId="2">#REF!</definedName>
    <definedName name="LLAVE_PASO_1">#REF!</definedName>
    <definedName name="LLAVE_PASO_34" localSheetId="3">#REF!</definedName>
    <definedName name="LLAVE_PASO_34" localSheetId="2">#REF!</definedName>
    <definedName name="LLAVE_PASO_34">#REF!</definedName>
    <definedName name="LLAVE_SENCILLA" localSheetId="3">#REF!</definedName>
    <definedName name="LLAVE_SENCILLA" localSheetId="2">#REF!</definedName>
    <definedName name="LLAVE_SENCILLA">#REF!</definedName>
    <definedName name="llaveacero" localSheetId="3">#REF!</definedName>
    <definedName name="llaveacero" localSheetId="5">#REF!</definedName>
    <definedName name="llaveacero" localSheetId="2">#REF!</definedName>
    <definedName name="llaveacero">#REF!</definedName>
    <definedName name="llaveacondicionamientohinca" localSheetId="3">#REF!</definedName>
    <definedName name="llaveacondicionamientohinca" localSheetId="5">#REF!</definedName>
    <definedName name="llaveacondicionamientohinca" localSheetId="2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3">#REF!</definedName>
    <definedName name="llaveagregado" localSheetId="5">#REF!</definedName>
    <definedName name="llaveagregado" localSheetId="2">#REF!</definedName>
    <definedName name="llaveagregado">#REF!</definedName>
    <definedName name="llaveagua" localSheetId="3">#REF!</definedName>
    <definedName name="llaveagua" localSheetId="5">#REF!</definedName>
    <definedName name="llaveagua" localSheetId="2">#REF!</definedName>
    <definedName name="llaveagua">#REF!</definedName>
    <definedName name="llavealambre" localSheetId="3">#REF!</definedName>
    <definedName name="llavealambre" localSheetId="5">#REF!</definedName>
    <definedName name="llavealambre" localSheetId="2">#REF!</definedName>
    <definedName name="llavealambre">#REF!</definedName>
    <definedName name="llaveanclajedepilotes" localSheetId="3">#REF!</definedName>
    <definedName name="llaveanclajedepilotes" localSheetId="5">#REF!</definedName>
    <definedName name="llaveanclajedepilotes" localSheetId="2">#REF!</definedName>
    <definedName name="llaveanclajedepilotes">#REF!</definedName>
    <definedName name="LLAVEANGULAR" localSheetId="3">#REF!</definedName>
    <definedName name="LLAVEANGULAR" localSheetId="5">#REF!</definedName>
    <definedName name="LLAVEANGULAR" localSheetId="2">#REF!</definedName>
    <definedName name="LLAVEANGULAR">#REF!</definedName>
    <definedName name="llavecablepostensado" localSheetId="3">#REF!</definedName>
    <definedName name="llavecablepostensado" localSheetId="5">#REF!</definedName>
    <definedName name="llavecablepostensado" localSheetId="2">#REF!</definedName>
    <definedName name="llavecablepostensado">#REF!</definedName>
    <definedName name="llavecastingbed" localSheetId="3">#REF!</definedName>
    <definedName name="llavecastingbed" localSheetId="5">#REF!</definedName>
    <definedName name="llavecastingbed" localSheetId="2">#REF!</definedName>
    <definedName name="llavecastingbed">#REF!</definedName>
    <definedName name="llavecemento" localSheetId="3">#REF!</definedName>
    <definedName name="llavecemento" localSheetId="5">#REF!</definedName>
    <definedName name="llavecemento" localSheetId="2">#REF!</definedName>
    <definedName name="llavecemento">#REF!</definedName>
    <definedName name="LLAVECHORRO" localSheetId="3">#REF!</definedName>
    <definedName name="LLAVECHORRO" localSheetId="5">#REF!</definedName>
    <definedName name="LLAVECHORRO" localSheetId="2">#REF!</definedName>
    <definedName name="LLAVECHORRO">#REF!</definedName>
    <definedName name="LLAVECHORRO12">#REF!</definedName>
    <definedName name="LLAVECHORRO34">#REF!</definedName>
    <definedName name="llaveclavos" localSheetId="3">#REF!</definedName>
    <definedName name="llaveclavos" localSheetId="5">#REF!</definedName>
    <definedName name="llaveclavos" localSheetId="2">#REF!</definedName>
    <definedName name="llaveclavos">#REF!</definedName>
    <definedName name="llavecromadaorinal">[20]INSUMO!$D$223</definedName>
    <definedName name="llavecuradoyaditivo" localSheetId="3">#REF!</definedName>
    <definedName name="llavecuradoyaditivo" localSheetId="5">#REF!</definedName>
    <definedName name="llavecuradoyaditivo" localSheetId="2">#REF!</definedName>
    <definedName name="llavecuradoyaditivo">#REF!</definedName>
    <definedName name="llaveempalmepilotes" localSheetId="3">#REF!</definedName>
    <definedName name="llaveempalmepilotes" localSheetId="5">#REF!</definedName>
    <definedName name="llaveempalmepilotes" localSheetId="2">#REF!</definedName>
    <definedName name="llaveempalmepilotes">#REF!</definedName>
    <definedName name="LLAVEEMPOTRAR12" localSheetId="3">#REF!</definedName>
    <definedName name="LLAVEEMPOTRAR12" localSheetId="5">#REF!</definedName>
    <definedName name="LLAVEEMPOTRAR12" localSheetId="2">#REF!</definedName>
    <definedName name="LLAVEEMPOTRAR12">#REF!</definedName>
    <definedName name="llavehincapilotes" localSheetId="3">#REF!</definedName>
    <definedName name="llavehincapilotes" localSheetId="5">#REF!</definedName>
    <definedName name="llavehincapilotes" localSheetId="2">#REF!</definedName>
    <definedName name="llavehincapilotes">#REF!</definedName>
    <definedName name="llaveizadotabletas" localSheetId="3">#REF!</definedName>
    <definedName name="llaveizadotabletas" localSheetId="5">#REF!</definedName>
    <definedName name="llaveizadotabletas" localSheetId="2">#REF!</definedName>
    <definedName name="llaveizadotabletas">#REF!</definedName>
    <definedName name="llaveizajevigaspostensadas" localSheetId="3">#REF!</definedName>
    <definedName name="llaveizajevigaspostensadas" localSheetId="5">#REF!</definedName>
    <definedName name="llaveizajevigaspostensadas" localSheetId="2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3">#REF!</definedName>
    <definedName name="llaveligadoyvaciado" localSheetId="5">#REF!</definedName>
    <definedName name="llaveligadoyvaciado" localSheetId="2">#REF!</definedName>
    <definedName name="llaveligadoyvaciado">#REF!</definedName>
    <definedName name="llaveligadoyvaciado_2">#N/A</definedName>
    <definedName name="llaveligadoyvaciado_3">#N/A</definedName>
    <definedName name="llavemadera" localSheetId="3">#REF!</definedName>
    <definedName name="llavemadera" localSheetId="5">#REF!</definedName>
    <definedName name="llavemadera" localSheetId="2">#REF!</definedName>
    <definedName name="llavemadera">#REF!</definedName>
    <definedName name="llavemadera_2">#N/A</definedName>
    <definedName name="llavemadera_3">#N/A</definedName>
    <definedName name="llavemanejocemento" localSheetId="3">#REF!</definedName>
    <definedName name="llavemanejocemento" localSheetId="5">#REF!</definedName>
    <definedName name="llavemanejocemento" localSheetId="2">#REF!</definedName>
    <definedName name="llavemanejocemento">#REF!</definedName>
    <definedName name="llavemanejocemento_2">#N/A</definedName>
    <definedName name="llavemanejocemento_3">#N/A</definedName>
    <definedName name="llavemanejopilotes" localSheetId="3">#REF!</definedName>
    <definedName name="llavemanejopilotes" localSheetId="5">#REF!</definedName>
    <definedName name="llavemanejopilotes" localSheetId="2">#REF!</definedName>
    <definedName name="llavemanejopilotes">#REF!</definedName>
    <definedName name="llavemanejopilotes_2">#N/A</definedName>
    <definedName name="llavemanejopilotes_3">#N/A</definedName>
    <definedName name="llavemoacero" localSheetId="3">#REF!</definedName>
    <definedName name="llavemoacero" localSheetId="5">#REF!</definedName>
    <definedName name="llavemoacero" localSheetId="2">#REF!</definedName>
    <definedName name="llavemoacero">#REF!</definedName>
    <definedName name="llavemoacero_2">#N/A</definedName>
    <definedName name="llavemoacero_3">#N/A</definedName>
    <definedName name="llavemomadera" localSheetId="3">#REF!</definedName>
    <definedName name="llavemomadera" localSheetId="5">#REF!</definedName>
    <definedName name="llavemomadera" localSheetId="2">#REF!</definedName>
    <definedName name="llavemomadera">#REF!</definedName>
    <definedName name="llavemomadera_2">#N/A</definedName>
    <definedName name="llavemomadera_3">#N/A</definedName>
    <definedName name="LLAVEORINALPEQ" localSheetId="3">#REF!</definedName>
    <definedName name="LLAVEORINALPEQ" localSheetId="5">#REF!</definedName>
    <definedName name="LLAVEORINALPEQ" localSheetId="2">#REF!</definedName>
    <definedName name="LLAVEORINALPEQ">#REF!</definedName>
    <definedName name="LLAVES" localSheetId="3">#REF!</definedName>
    <definedName name="LLAVES" localSheetId="5">#REF!</definedName>
    <definedName name="LLAVES" localSheetId="2">#REF!</definedName>
    <definedName name="LLAVES">#REF!</definedName>
    <definedName name="LLAVESENCCROM" localSheetId="3">#REF!</definedName>
    <definedName name="LLAVESENCCROM" localSheetId="5">#REF!</definedName>
    <definedName name="LLAVESENCCROM" localSheetId="2">#REF!</definedName>
    <definedName name="LLAVESENCCROM">#REF!</definedName>
    <definedName name="llavetratamientomoldes" localSheetId="3">#REF!</definedName>
    <definedName name="llavetratamientomoldes" localSheetId="5">#REF!</definedName>
    <definedName name="llavetratamientomoldes" localSheetId="2">#REF!</definedName>
    <definedName name="llavetratamientomoldes">#REF!</definedName>
    <definedName name="llavetratamientomoldes_2">#N/A</definedName>
    <definedName name="llavetratamientomoldes_3">#N/A</definedName>
    <definedName name="LLAVIN" localSheetId="3">#REF!</definedName>
    <definedName name="LLAVIN" localSheetId="5">#REF!</definedName>
    <definedName name="LLAVIN" localSheetId="2">#REF!</definedName>
    <definedName name="LLAVIN">#REF!</definedName>
    <definedName name="LLAVIN_PUERTA" localSheetId="3">#REF!</definedName>
    <definedName name="LLAVIN_PUERTA" localSheetId="2">#REF!</definedName>
    <definedName name="LLAVIN_PUERTA">#REF!</definedName>
    <definedName name="LLAVINCOR" localSheetId="3">#REF!</definedName>
    <definedName name="LLAVINCOR" localSheetId="5">#REF!</definedName>
    <definedName name="LLAVINCOR" localSheetId="2">#REF!</definedName>
    <definedName name="LLAVINCOR">#REF!</definedName>
    <definedName name="LLENADO_BLOQUES_20" localSheetId="3">#REF!</definedName>
    <definedName name="LLENADO_BLOQUES_20" localSheetId="2">#REF!</definedName>
    <definedName name="LLENADO_BLOQUES_20">#REF!</definedName>
    <definedName name="LLENADO_BLOQUES_40" localSheetId="3">#REF!</definedName>
    <definedName name="LLENADO_BLOQUES_40" localSheetId="2">#REF!</definedName>
    <definedName name="LLENADO_BLOQUES_40">#REF!</definedName>
    <definedName name="LLENADO_BLOQUES_60" localSheetId="3">#REF!</definedName>
    <definedName name="LLENADO_BLOQUES_60" localSheetId="2">#REF!</definedName>
    <definedName name="LLENADO_BLOQUES_60">#REF!</definedName>
    <definedName name="LLENADO_BLOQUES_80" localSheetId="3">#REF!</definedName>
    <definedName name="LLENADO_BLOQUES_80" localSheetId="2">#REF!</definedName>
    <definedName name="LLENADO_BLOQUES_80">#REF!</definedName>
    <definedName name="LLENADOHUECOS" localSheetId="3">#REF!</definedName>
    <definedName name="LLENADOHUECOS" localSheetId="5">#REF!</definedName>
    <definedName name="LLENADOHUECOS" localSheetId="2">#REF!</definedName>
    <definedName name="LLENADOHUECOS">#REF!</definedName>
    <definedName name="LLENADOHUECOS20" localSheetId="3">#REF!</definedName>
    <definedName name="LLENADOHUECOS20" localSheetId="5">#REF!</definedName>
    <definedName name="LLENADOHUECOS20" localSheetId="2">#REF!</definedName>
    <definedName name="LLENADOHUECOS20">#REF!</definedName>
    <definedName name="LLENADOHUECOS40" localSheetId="3">#REF!</definedName>
    <definedName name="LLENADOHUECOS40" localSheetId="5">#REF!</definedName>
    <definedName name="LLENADOHUECOS40" localSheetId="2">#REF!</definedName>
    <definedName name="LLENADOHUECOS40">#REF!</definedName>
    <definedName name="LLENADOHUECOS60" localSheetId="3">#REF!</definedName>
    <definedName name="LLENADOHUECOS60" localSheetId="5">#REF!</definedName>
    <definedName name="LLENADOHUECOS60" localSheetId="2">#REF!</definedName>
    <definedName name="LLENADOHUECOS60">#REF!</definedName>
    <definedName name="LLENADOHUECOS80" localSheetId="3">#REF!</definedName>
    <definedName name="LLENADOHUECOS80" localSheetId="5">#REF!</definedName>
    <definedName name="LLENADOHUECOS80" localSheetId="2">#REF!</definedName>
    <definedName name="LLENADOHUECOS80">#REF!</definedName>
    <definedName name="LMEMBAJADOR" localSheetId="3">#REF!</definedName>
    <definedName name="LMEMBAJADOR" localSheetId="2">#REF!</definedName>
    <definedName name="LMEMBAJADOR">#REF!</definedName>
    <definedName name="LOSA12" localSheetId="3">#REF!</definedName>
    <definedName name="LOSA12" localSheetId="5">#REF!</definedName>
    <definedName name="LOSA12" localSheetId="2">#REF!</definedName>
    <definedName name="LOSA12">#REF!</definedName>
    <definedName name="LOSA20" localSheetId="3">#REF!</definedName>
    <definedName name="LOSA20" localSheetId="5">#REF!</definedName>
    <definedName name="LOSA20" localSheetId="2">#REF!</definedName>
    <definedName name="LOSA20">#REF!</definedName>
    <definedName name="LOSA30" localSheetId="3">#REF!</definedName>
    <definedName name="LOSA30" localSheetId="5">#REF!</definedName>
    <definedName name="LOSA30" localSheetId="2">#REF!</definedName>
    <definedName name="LOSA30">#REF!</definedName>
    <definedName name="losetacriolla" localSheetId="3">#REF!</definedName>
    <definedName name="losetacriolla" localSheetId="2">#REF!</definedName>
    <definedName name="losetacriolla">#REF!</definedName>
    <definedName name="Losetas_30x30_Italianas___S_350" localSheetId="3">#REF!</definedName>
    <definedName name="Losetas_30x30_Italianas___S_350" localSheetId="5">#REF!</definedName>
    <definedName name="Losetas_30x30_Italianas___S_350" localSheetId="2">#REF!</definedName>
    <definedName name="Losetas_30x30_Italianas___S_350">#REF!</definedName>
    <definedName name="Losetas_33x33_Italianas____Granito_Rosa" localSheetId="3">#REF!</definedName>
    <definedName name="Losetas_33x33_Italianas____Granito_Rosa" localSheetId="5">#REF!</definedName>
    <definedName name="Losetas_33x33_Italianas____Granito_Rosa" localSheetId="2">#REF!</definedName>
    <definedName name="Losetas_33x33_Italianas____Granito_Rosa">#REF!</definedName>
    <definedName name="Losetas_de_Barro_exagonal_Grande_C_Transp." localSheetId="3">#REF!</definedName>
    <definedName name="Losetas_de_Barro_exagonal_Grande_C_Transp." localSheetId="5">#REF!</definedName>
    <definedName name="Losetas_de_Barro_exagonal_Grande_C_Transp." localSheetId="2">#REF!</definedName>
    <definedName name="Losetas_de_Barro_exagonal_Grande_C_Transp.">#REF!</definedName>
    <definedName name="Losetas_de_Barro_Feria_Grande_C_Transp." localSheetId="3">#REF!</definedName>
    <definedName name="Losetas_de_Barro_Feria_Grande_C_Transp." localSheetId="5">#REF!</definedName>
    <definedName name="Losetas_de_Barro_Feria_Grande_C_Transp." localSheetId="2">#REF!</definedName>
    <definedName name="Losetas_de_Barro_Feria_Grande_C_Transp.">#REF!</definedName>
    <definedName name="LUBRICANTE" localSheetId="3">#REF!</definedName>
    <definedName name="LUBRICANTE" localSheetId="5">#REF!</definedName>
    <definedName name="LUBRICANTE" localSheetId="2">#REF!</definedName>
    <definedName name="LUBRICANTE">#REF!</definedName>
    <definedName name="lubricantes">[63]Materiales!$K$15</definedName>
    <definedName name="Luces" localSheetId="3">#REF!</definedName>
    <definedName name="Luces" localSheetId="2">#REF!</definedName>
    <definedName name="Luces">#REF!</definedName>
    <definedName name="LUZCENITAL" localSheetId="3">#REF!</definedName>
    <definedName name="LUZCENITAL" localSheetId="5">#REF!</definedName>
    <definedName name="LUZCENITAL" localSheetId="2">#REF!</definedName>
    <definedName name="LUZCENITAL">#REF!</definedName>
    <definedName name="LUZPARQEMT" localSheetId="3">#REF!</definedName>
    <definedName name="LUZPARQEMT" localSheetId="5">#REF!</definedName>
    <definedName name="LUZPARQEMT" localSheetId="2">#REF!</definedName>
    <definedName name="LUZPARQEMT">#REF!</definedName>
    <definedName name="M.O._Colocación_Cables_Postensados" localSheetId="3">#REF!</definedName>
    <definedName name="M.O._Colocación_Cables_Postensados" localSheetId="5">#REF!</definedName>
    <definedName name="M.O._Colocación_Cables_Postensados" localSheetId="2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3">#REF!</definedName>
    <definedName name="M.O._Colocación_Tabletas_Prefabricados" localSheetId="5">#REF!</definedName>
    <definedName name="M.O._Colocación_Tabletas_Prefabricados" localSheetId="2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3">#REF!</definedName>
    <definedName name="M.O._Confección_Moldes" localSheetId="5">#REF!</definedName>
    <definedName name="M.O._Confección_Moldes" localSheetId="2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3">#REF!</definedName>
    <definedName name="M.O._Vigas_Postensadas__Incl._Cast." localSheetId="5">#REF!</definedName>
    <definedName name="M.O._Vigas_Postensadas__Incl._Cast." localSheetId="2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'[29]Costos Mano de Obra'!$O$52</definedName>
    <definedName name="M_O_Armadura_Columna">[17]Insumos!$B$78:$D$78</definedName>
    <definedName name="M_O_Armadura_Dintel_y_Viga">[17]Insumos!$B$79:$D$79</definedName>
    <definedName name="M_O_Cantos">[17]Insumos!$B$99:$D$99</definedName>
    <definedName name="M_O_Carpintero_2da._Categoría">[17]Insumos!$B$96:$D$96</definedName>
    <definedName name="M_O_Cerámica_Italiana_en_Pared">[17]Insumos!$B$102:$D$102</definedName>
    <definedName name="M_O_Colocación_Adoquines">[17]Insumos!$B$104:$D$104</definedName>
    <definedName name="M_O_Colocación_de_Bloques_de_4">[17]Insumos!$B$105:$D$105</definedName>
    <definedName name="M_O_Colocación_de_Bloques_de_6">[17]Insumos!$B$106:$D$106</definedName>
    <definedName name="M_O_Colocación_de_Bloques_de_8">[17]Insumos!$B$107:$D$107</definedName>
    <definedName name="M_O_Colocación_Listelos">[17]Insumos!$B$114:$D$114</definedName>
    <definedName name="M_O_Colocación_Piso_Cerámica_Criolla">[17]Insumos!$B$108:$D$108</definedName>
    <definedName name="M_O_Colocación_Piso_de_Granito_40_X_40">[17]Insumos!$B$111:$D$111</definedName>
    <definedName name="M_O_Colocación_Zócalos_de_Cerámica">[17]Insumos!$B$113:$D$113</definedName>
    <definedName name="M_O_Confección_de_Andamios">[17]Insumos!$B$115:$D$115</definedName>
    <definedName name="M_O_Construcción_Acera_Frotada_y_Violinada">[17]Insumos!$B$116:$D$116</definedName>
    <definedName name="M_O_Corte_y_Amarre_de_Varilla">[17]Insumos!$B$119:$D$119</definedName>
    <definedName name="M_O_Elaboración__Vaciado_y_Frotado_Losa_de_Piso" localSheetId="3">#REF!</definedName>
    <definedName name="M_O_Elaboración__Vaciado_y_Frotado_Losa_de_Piso" localSheetId="5">#REF!</definedName>
    <definedName name="M_O_Elaboración__Vaciado_y_Frotado_Losa_de_Piso" localSheetId="2">#REF!</definedName>
    <definedName name="M_O_Elaboración__Vaciado_y_Frotado_Losa_de_Piso">#REF!</definedName>
    <definedName name="M_O_Elaboración_Cámara_Inspección">[17]Insumos!$B$120:$D$120</definedName>
    <definedName name="M_O_Elaboración_Trampa_de_Grasa">[17]Insumos!$B$121:$D$121</definedName>
    <definedName name="M_O_Encofrado_y_Desenc._Muros_Cara" localSheetId="3">#REF!</definedName>
    <definedName name="M_O_Encofrado_y_Desenc._Muros_Cara" localSheetId="5">#REF!</definedName>
    <definedName name="M_O_Encofrado_y_Desenc._Muros_Cara" localSheetId="2">#REF!</definedName>
    <definedName name="M_O_Encofrado_y_Desenc._Muros_Cara">#REF!</definedName>
    <definedName name="M_O_Envarillado_de_Escalera">[17]Insumos!$B$81:$D$81</definedName>
    <definedName name="M_O_Fino_de_Techo_Inclinado">[17]Insumos!$B$83:$D$83</definedName>
    <definedName name="M_O_Fino_de_Techo_Plano">[17]Insumos!$B$84:$D$84</definedName>
    <definedName name="M_O_Fraguache" localSheetId="3">#REF!</definedName>
    <definedName name="M_O_Fraguache" localSheetId="5">#REF!</definedName>
    <definedName name="M_O_Fraguache" localSheetId="2">#REF!</definedName>
    <definedName name="M_O_Fraguache">#REF!</definedName>
    <definedName name="M_O_Goteros_Colgantes">[17]Insumos!$B$85:$D$85</definedName>
    <definedName name="M_O_Llenado_de_huecos">[17]Insumos!$B$86:$D$86</definedName>
    <definedName name="M_O_Maestro">[17]Insumos!$B$87:$D$87</definedName>
    <definedName name="M_O_Malla_Eléctro_Soldada" localSheetId="3">#REF!</definedName>
    <definedName name="M_O_Malla_Eléctro_Soldada" localSheetId="5">#REF!</definedName>
    <definedName name="M_O_Malla_Eléctro_Soldada" localSheetId="2">#REF!</definedName>
    <definedName name="M_O_Malla_Eléctro_Soldada">#REF!</definedName>
    <definedName name="M_O_Obrero_Ligado">[17]Insumos!$B$88:$D$88</definedName>
    <definedName name="M_O_Pañete_Maestreado_Exterior">[17]Insumos!$B$91:$D$91</definedName>
    <definedName name="M_O_Pañete_Maestreado_Interior">[17]Insumos!$B$92:$D$92</definedName>
    <definedName name="M_O_Preparación_del_Terreno">[17]Insumos!$B$94:$D$94</definedName>
    <definedName name="M_O_Quintal_Trabajado">[17]Insumos!$B$77:$D$77</definedName>
    <definedName name="M_O_Regado__Compactación__Mojado__Trasl.Mat.__A_M">[17]Insumos!$B$132:$D$132</definedName>
    <definedName name="M_O_Regado_Mojado_y_Apisonado____Material_Granular_y_Arena" localSheetId="3">#REF!</definedName>
    <definedName name="M_O_Regado_Mojado_y_Apisonado____Material_Granular_y_Arena" localSheetId="5">#REF!</definedName>
    <definedName name="M_O_Regado_Mojado_y_Apisonado____Material_Granular_y_Arena" localSheetId="2">#REF!</definedName>
    <definedName name="M_O_Regado_Mojado_y_Apisonado____Material_Granular_y_Arena">#REF!</definedName>
    <definedName name="M_O_Repello" localSheetId="3">#REF!</definedName>
    <definedName name="M_O_Repello" localSheetId="5">#REF!</definedName>
    <definedName name="M_O_Repello" localSheetId="2">#REF!</definedName>
    <definedName name="M_O_Repello">#REF!</definedName>
    <definedName name="M_O_Subida_de_Acero_para_Losa">[17]Insumos!$B$82:$D$82</definedName>
    <definedName name="M_O_Subida_de_Materiales">[17]Insumos!$B$95:$D$95</definedName>
    <definedName name="M_O_Técnico_Calificado">[17]Insumos!$B$149:$D$149</definedName>
    <definedName name="M_O_Zabaletas">[17]Insumos!$B$98:$D$98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 localSheetId="3">#REF!</definedName>
    <definedName name="MA" localSheetId="5">'[1]Mano Obra'!$D$11</definedName>
    <definedName name="MA" localSheetId="2">#REF!</definedName>
    <definedName name="MA">#REF!</definedName>
    <definedName name="MACHETE" localSheetId="3">#REF!</definedName>
    <definedName name="MACHETE" localSheetId="2">#REF!</definedName>
    <definedName name="MACHETE">#REF!</definedName>
    <definedName name="MACO">[19]EQUIPOS!$I$21</definedName>
    <definedName name="MADEMTECHOHAMALLA" localSheetId="3">#REF!</definedName>
    <definedName name="MADEMTECHOHAMALLA" localSheetId="5">#REF!</definedName>
    <definedName name="MADEMTECHOHAMALLA" localSheetId="2">#REF!</definedName>
    <definedName name="MADEMTECHOHAMALLA">#REF!</definedName>
    <definedName name="MADEMTECHOHAVAR" localSheetId="3">#REF!</definedName>
    <definedName name="MADEMTECHOHAVAR" localSheetId="5">#REF!</definedName>
    <definedName name="MADEMTECHOHAVAR" localSheetId="2">#REF!</definedName>
    <definedName name="MADEMTECHOHAVAR">#REF!</definedName>
    <definedName name="Madera" localSheetId="3">#REF!</definedName>
    <definedName name="Madera" localSheetId="5">#REF!</definedName>
    <definedName name="Madera" localSheetId="2">#REF!</definedName>
    <definedName name="Madera">#REF!</definedName>
    <definedName name="Madera_2">#N/A</definedName>
    <definedName name="Madera_3">#N/A</definedName>
    <definedName name="Madera_P2" localSheetId="3">#REF!</definedName>
    <definedName name="Madera_P2" localSheetId="2">#REF!</definedName>
    <definedName name="Madera_P2">#REF!</definedName>
    <definedName name="MADERAC" localSheetId="3">#REF!</definedName>
    <definedName name="MADERAC" localSheetId="5">[4]insumo!$D$28</definedName>
    <definedName name="MADERAC" localSheetId="2">#REF!</definedName>
    <definedName name="MADERAC">#REF!</definedName>
    <definedName name="MADMU">[18]Jornal!$D$134</definedName>
    <definedName name="Maestro" localSheetId="3">#REF!</definedName>
    <definedName name="Maestro" localSheetId="2">#REF!</definedName>
    <definedName name="Maestro">#REF!</definedName>
    <definedName name="Maestro_de_Obras_Viales">'[28]MANO DE OBRA'!$C$60</definedName>
    <definedName name="MAESTROCARP" localSheetId="3">#REF!</definedName>
    <definedName name="MAESTROCARP" localSheetId="5">#REF!</definedName>
    <definedName name="MAESTROCARP" localSheetId="2">#REF!</definedName>
    <definedName name="MAESTROCARP">#REF!</definedName>
    <definedName name="MALLA_ABRAZ_1_12" localSheetId="3">#REF!</definedName>
    <definedName name="MALLA_ABRAZ_1_12" localSheetId="2">#REF!</definedName>
    <definedName name="MALLA_ABRAZ_1_12">#REF!</definedName>
    <definedName name="MALLA_AL_GALVANIZADO" localSheetId="3">#REF!</definedName>
    <definedName name="MALLA_AL_GALVANIZADO" localSheetId="2">#REF!</definedName>
    <definedName name="MALLA_AL_GALVANIZADO">#REF!</definedName>
    <definedName name="MALLA_AL_PUAS" localSheetId="3">#REF!</definedName>
    <definedName name="MALLA_AL_PUAS" localSheetId="2">#REF!</definedName>
    <definedName name="MALLA_AL_PUAS">#REF!</definedName>
    <definedName name="MALLA_BARRA_TENZORA" localSheetId="3">#REF!</definedName>
    <definedName name="MALLA_BARRA_TENZORA" localSheetId="2">#REF!</definedName>
    <definedName name="MALLA_BARRA_TENZORA">#REF!</definedName>
    <definedName name="MALLA_BOTE" localSheetId="3">#REF!</definedName>
    <definedName name="MALLA_BOTE" localSheetId="2">#REF!</definedName>
    <definedName name="MALLA_BOTE">#REF!</definedName>
    <definedName name="MALLA_CARP_COLS" localSheetId="3">#REF!</definedName>
    <definedName name="MALLA_CARP_COLS" localSheetId="2">#REF!</definedName>
    <definedName name="MALLA_CARP_COLS">#REF!</definedName>
    <definedName name="MALLA_CICLONICA_6" localSheetId="3">#REF!</definedName>
    <definedName name="MALLA_CICLONICA_6" localSheetId="2">#REF!</definedName>
    <definedName name="MALLA_CICLONICA_6">#REF!</definedName>
    <definedName name="MALLA_COLOC_6" localSheetId="3">#REF!</definedName>
    <definedName name="MALLA_COLOC_6" localSheetId="2">#REF!</definedName>
    <definedName name="MALLA_COLOC_6">#REF!</definedName>
    <definedName name="MALLA_COPAFINAL_1_12" localSheetId="3">#REF!</definedName>
    <definedName name="MALLA_COPAFINAL_1_12" localSheetId="2">#REF!</definedName>
    <definedName name="MALLA_COPAFINAL_1_12">#REF!</definedName>
    <definedName name="MALLA_COPAFINAL_2" localSheetId="3">#REF!</definedName>
    <definedName name="MALLA_COPAFINAL_2" localSheetId="2">#REF!</definedName>
    <definedName name="MALLA_COPAFINAL_2">#REF!</definedName>
    <definedName name="MALLA_CORTE_ABR" localSheetId="3">#REF!</definedName>
    <definedName name="MALLA_CORTE_ABR" localSheetId="2">#REF!</definedName>
    <definedName name="MALLA_CORTE_ABR">#REF!</definedName>
    <definedName name="Malla_Electrosoldada_10x10" localSheetId="3">#REF!</definedName>
    <definedName name="Malla_Electrosoldada_10x10" localSheetId="2">#REF!</definedName>
    <definedName name="Malla_Electrosoldada_10x10">#REF!</definedName>
    <definedName name="MALLA_PALOMETA_DOBLE_1_12" localSheetId="3">#REF!</definedName>
    <definedName name="MALLA_PALOMETA_DOBLE_1_12" localSheetId="2">#REF!</definedName>
    <definedName name="MALLA_PALOMETA_DOBLE_1_12">#REF!</definedName>
    <definedName name="MALLA_RELLENO" localSheetId="3">#REF!</definedName>
    <definedName name="MALLA_RELLENO" localSheetId="2">#REF!</definedName>
    <definedName name="MALLA_RELLENO">#REF!</definedName>
    <definedName name="MALLA_SEGUETA" localSheetId="3">#REF!</definedName>
    <definedName name="MALLA_SEGUETA" localSheetId="2">#REF!</definedName>
    <definedName name="MALLA_SEGUETA">#REF!</definedName>
    <definedName name="MALLA_TERMINAL_1_14" localSheetId="3">#REF!</definedName>
    <definedName name="MALLA_TERMINAL_1_14" localSheetId="2">#REF!</definedName>
    <definedName name="MALLA_TERMINAL_1_14">#REF!</definedName>
    <definedName name="MALLA_TUBOHG_1" localSheetId="3">#REF!</definedName>
    <definedName name="MALLA_TUBOHG_1" localSheetId="2">#REF!</definedName>
    <definedName name="MALLA_TUBOHG_1">#REF!</definedName>
    <definedName name="MALLA_TUBOHG_1_12" localSheetId="3">#REF!</definedName>
    <definedName name="MALLA_TUBOHG_1_12" localSheetId="2">#REF!</definedName>
    <definedName name="MALLA_TUBOHG_1_12">#REF!</definedName>
    <definedName name="MALLA_TUBOHG_1_14" localSheetId="3">#REF!</definedName>
    <definedName name="MALLA_TUBOHG_1_14" localSheetId="2">#REF!</definedName>
    <definedName name="MALLA_TUBOHG_1_14">#REF!</definedName>
    <definedName name="MALLA_ZABALETA" localSheetId="3">#REF!</definedName>
    <definedName name="MALLA_ZABALETA" localSheetId="2">#REF!</definedName>
    <definedName name="MALLA_ZABALETA">#REF!</definedName>
    <definedName name="MALLACICL6HG" localSheetId="3">#REF!</definedName>
    <definedName name="MALLACICL6HG" localSheetId="5">#REF!</definedName>
    <definedName name="MALLACICL6HG" localSheetId="2">#REF!</definedName>
    <definedName name="MALLACICL6HG">#REF!</definedName>
    <definedName name="mallaelectrod2.320x20">[26]INSUMO!$D$124</definedName>
    <definedName name="mami" localSheetId="3">#REF!</definedName>
    <definedName name="mami" localSheetId="5">#REF!</definedName>
    <definedName name="mami" localSheetId="2">#REF!</definedName>
    <definedName name="mami">#REF!</definedName>
    <definedName name="mamii" localSheetId="3">#REF!</definedName>
    <definedName name="mamii" localSheetId="5">#REF!</definedName>
    <definedName name="mamii" localSheetId="2">#REF!</definedName>
    <definedName name="mamii">#REF!</definedName>
    <definedName name="mamiii" localSheetId="3">#REF!</definedName>
    <definedName name="mamiii" localSheetId="5">#REF!</definedName>
    <definedName name="mamiii" localSheetId="2">#REF!</definedName>
    <definedName name="mamiii">#REF!</definedName>
    <definedName name="mamiiii" localSheetId="3">#REF!</definedName>
    <definedName name="mamiiii" localSheetId="5">#REF!</definedName>
    <definedName name="mamiiii" localSheetId="2">#REF!</definedName>
    <definedName name="mamiiii">#REF!</definedName>
    <definedName name="MAMPARAPINOTRAT" localSheetId="3">#REF!</definedName>
    <definedName name="MAMPARAPINOTRAT" localSheetId="5">#REF!</definedName>
    <definedName name="MAMPARAPINOTRAT" localSheetId="2">#REF!</definedName>
    <definedName name="MAMPARAPINOTRAT">#REF!</definedName>
    <definedName name="MAMPARAPINOTRATM2" localSheetId="3">#REF!</definedName>
    <definedName name="MAMPARAPINOTRATM2" localSheetId="5">#REF!</definedName>
    <definedName name="MAMPARAPINOTRATM2" localSheetId="2">#REF!</definedName>
    <definedName name="MAMPARAPINOTRATM2">#REF!</definedName>
    <definedName name="MANG34NEGRACALENT" localSheetId="3">#REF!</definedName>
    <definedName name="MANG34NEGRACALENT" localSheetId="5">#REF!</definedName>
    <definedName name="MANG34NEGRACALENT" localSheetId="2">#REF!</definedName>
    <definedName name="MANG34NEGRACALENT">#REF!</definedName>
    <definedName name="MANO_DE_OBRA" localSheetId="3">#REF!</definedName>
    <definedName name="MANO_DE_OBRA" localSheetId="2">#REF!</definedName>
    <definedName name="MANO_DE_OBRA">#REF!</definedName>
    <definedName name="Mano_de_Obra_Acero" localSheetId="3">#REF!</definedName>
    <definedName name="Mano_de_Obra_Acero" localSheetId="5">#REF!</definedName>
    <definedName name="Mano_de_Obra_Acero" localSheetId="2">#REF!</definedName>
    <definedName name="Mano_de_Obra_Acero">#REF!</definedName>
    <definedName name="Mano_de_Obra_Acero_2">#N/A</definedName>
    <definedName name="Mano_de_Obra_Acero_3">#N/A</definedName>
    <definedName name="Mano_de_Obra_Madera" localSheetId="3">#REF!</definedName>
    <definedName name="Mano_de_Obra_Madera" localSheetId="5">#REF!</definedName>
    <definedName name="Mano_de_Obra_Madera" localSheetId="2">#REF!</definedName>
    <definedName name="Mano_de_Obra_Madera">#REF!</definedName>
    <definedName name="Mano_de_Obra_Madera_2">#N/A</definedName>
    <definedName name="Mano_de_Obra_Madera_3">#N/A</definedName>
    <definedName name="mante.puerta" localSheetId="3">#REF!</definedName>
    <definedName name="mante.puerta" localSheetId="2">#REF!</definedName>
    <definedName name="mante.puerta">#REF!</definedName>
    <definedName name="mantenimientodemoldes" localSheetId="3">#REF!</definedName>
    <definedName name="mantenimientodemoldes" localSheetId="5">#REF!</definedName>
    <definedName name="mantenimientodemoldes" localSheetId="2">#REF!</definedName>
    <definedName name="mantenimientodemoldes">#REF!</definedName>
    <definedName name="manti" localSheetId="3">#REF!</definedName>
    <definedName name="manti" localSheetId="5">#REF!</definedName>
    <definedName name="manti" localSheetId="2">#REF!</definedName>
    <definedName name="manti">#REF!</definedName>
    <definedName name="mantii" localSheetId="3">#REF!</definedName>
    <definedName name="mantii" localSheetId="5">#REF!</definedName>
    <definedName name="mantii" localSheetId="2">#REF!</definedName>
    <definedName name="mantii">#REF!</definedName>
    <definedName name="mantiii" localSheetId="3">#REF!</definedName>
    <definedName name="mantiii" localSheetId="5">#REF!</definedName>
    <definedName name="mantiii" localSheetId="2">#REF!</definedName>
    <definedName name="mantiii">#REF!</definedName>
    <definedName name="mantiiii" localSheetId="3">#REF!</definedName>
    <definedName name="mantiiii" localSheetId="5">#REF!</definedName>
    <definedName name="mantiiii" localSheetId="2">#REF!</definedName>
    <definedName name="mantiiii">#REF!</definedName>
    <definedName name="MANTTRANSITO">[64]MANT.TRANSITO!$H$27</definedName>
    <definedName name="MARCO_PUERTA_PINO" localSheetId="3">#REF!</definedName>
    <definedName name="MARCO_PUERTA_PINO" localSheetId="2">#REF!</definedName>
    <definedName name="MARCO_PUERTA_PINO">#REF!</definedName>
    <definedName name="MARCOCA" localSheetId="3">#REF!</definedName>
    <definedName name="MARCOCA" localSheetId="5">#REF!</definedName>
    <definedName name="MARCOCA" localSheetId="2">#REF!</definedName>
    <definedName name="MARCOCA">#REF!</definedName>
    <definedName name="MARCOPI" localSheetId="3">#REF!</definedName>
    <definedName name="MARCOPI" localSheetId="5">#REF!</definedName>
    <definedName name="MARCOPI" localSheetId="2">#REF!</definedName>
    <definedName name="MARCOPI">#REF!</definedName>
    <definedName name="Marcos_de_Pino_Americano" localSheetId="3">#REF!</definedName>
    <definedName name="Marcos_de_Pino_Americano" localSheetId="5">#REF!</definedName>
    <definedName name="Marcos_de_Pino_Americano" localSheetId="2">#REF!</definedName>
    <definedName name="Marcos_de_Pino_Americano">#REF!</definedName>
    <definedName name="marmolpiso" localSheetId="3">#REF!</definedName>
    <definedName name="marmolpiso" localSheetId="2">#REF!</definedName>
    <definedName name="marmolpiso">#REF!</definedName>
    <definedName name="martillo" localSheetId="3">#REF!</definedName>
    <definedName name="martillo" localSheetId="5">#REF!</definedName>
    <definedName name="martillo" localSheetId="2">#REF!</definedName>
    <definedName name="martillo">#REF!</definedName>
    <definedName name="masillasikafel">[26]INSUMO!$D$47</definedName>
    <definedName name="MAT_ACERO" localSheetId="3">#REF!</definedName>
    <definedName name="MAT_ACERO" localSheetId="2">#REF!</definedName>
    <definedName name="MAT_ACERO">#REF!</definedName>
    <definedName name="MAT_AGREGADOS" localSheetId="3">#REF!</definedName>
    <definedName name="MAT_AGREGADOS" localSheetId="2">#REF!</definedName>
    <definedName name="MAT_AGREGADOS">#REF!</definedName>
    <definedName name="MAT_BLOQUES" localSheetId="3">#REF!</definedName>
    <definedName name="MAT_BLOQUES" localSheetId="2">#REF!</definedName>
    <definedName name="MAT_BLOQUES">#REF!</definedName>
    <definedName name="MAT_CARP." localSheetId="3">#REF!</definedName>
    <definedName name="MAT_CARP." localSheetId="2">#REF!</definedName>
    <definedName name="MAT_CARP.">#REF!</definedName>
    <definedName name="MAT_CEMENTOS" localSheetId="3">#REF!</definedName>
    <definedName name="MAT_CEMENTOS" localSheetId="2">#REF!</definedName>
    <definedName name="MAT_CEMENTOS">#REF!</definedName>
    <definedName name="MAT_CERRAJ." localSheetId="3">#REF!</definedName>
    <definedName name="MAT_CERRAJ." localSheetId="2">#REF!</definedName>
    <definedName name="MAT_CERRAJ.">#REF!</definedName>
    <definedName name="MAT_HORM._I" localSheetId="3">#REF!</definedName>
    <definedName name="MAT_HORM._I" localSheetId="2">#REF!</definedName>
    <definedName name="MAT_HORM._I">#REF!</definedName>
    <definedName name="MAT_MOVTO_TIERR" localSheetId="3">#REF!</definedName>
    <definedName name="MAT_MOVTO_TIERR" localSheetId="2">#REF!</definedName>
    <definedName name="MAT_MOVTO_TIERR">#REF!</definedName>
    <definedName name="MAT_PINTURA" localSheetId="3">#REF!</definedName>
    <definedName name="MAT_PINTURA" localSheetId="2">#REF!</definedName>
    <definedName name="MAT_PINTURA">#REF!</definedName>
    <definedName name="MAT_PINTURAS" localSheetId="3">#REF!</definedName>
    <definedName name="MAT_PINTURAS" localSheetId="2">#REF!</definedName>
    <definedName name="MAT_PINTURAS">#REF!</definedName>
    <definedName name="MAT_PLAFONES" localSheetId="3">#REF!</definedName>
    <definedName name="MAT_PLAFONES" localSheetId="2">#REF!</definedName>
    <definedName name="MAT_PLAFONES">#REF!</definedName>
    <definedName name="MAT_REVEST." localSheetId="3">#REF!</definedName>
    <definedName name="MAT_REVEST." localSheetId="2">#REF!</definedName>
    <definedName name="MAT_REVEST.">#REF!</definedName>
    <definedName name="MAT_VENTANAS" localSheetId="3">#REF!</definedName>
    <definedName name="MAT_VENTANAS" localSheetId="2">#REF!</definedName>
    <definedName name="MAT_VENTANAS">#REF!</definedName>
    <definedName name="Material_Base" localSheetId="3">#REF!</definedName>
    <definedName name="Material_Base" localSheetId="5">#REF!</definedName>
    <definedName name="Material_Base" localSheetId="2">#REF!</definedName>
    <definedName name="Material_Base">#REF!</definedName>
    <definedName name="Material_Granular____Cascajo_T_Yubazo" localSheetId="3">#REF!</definedName>
    <definedName name="Material_Granular____Cascajo_T_Yubazo" localSheetId="5">#REF!</definedName>
    <definedName name="Material_Granular____Cascajo_T_Yubazo" localSheetId="2">#REF!</definedName>
    <definedName name="Material_Granular____Cascajo_T_Yubazo">#REF!</definedName>
    <definedName name="MATERIAL_RELLENO" localSheetId="3">#REF!</definedName>
    <definedName name="MATERIAL_RELLENO" localSheetId="2">#REF!</definedName>
    <definedName name="MATERIAL_RELLENO">#REF!</definedName>
    <definedName name="MATERIALES" localSheetId="3">#REF!</definedName>
    <definedName name="MATERIALES" localSheetId="2">#REF!</definedName>
    <definedName name="MATERIALES">#REF!</definedName>
    <definedName name="MBA" localSheetId="3">#REF!</definedName>
    <definedName name="MBA" localSheetId="2">#REF!</definedName>
    <definedName name="MBA">#REF!</definedName>
    <definedName name="MBR" localSheetId="3">#REF!</definedName>
    <definedName name="MBR" localSheetId="5">#REF!</definedName>
    <definedName name="MBR" localSheetId="2">#REF!</definedName>
    <definedName name="MBR">#REF!</definedName>
    <definedName name="MEDESFB23">[27]Mat!$D$62</definedName>
    <definedName name="mes.camion.transp">'[16]Analisis Unitarios'!$F$58</definedName>
    <definedName name="mes.camioneta">'[16]Analisis Unitarios'!$F$57</definedName>
    <definedName name="mes.contable">'[16]Analisis Unitarios'!$F$6</definedName>
    <definedName name="mes.equipo.topo">'[16]Analisis Unitarios'!$F$20</definedName>
    <definedName name="mes.guarda.al">'[16]Analisis Unitarios'!$F$8</definedName>
    <definedName name="mes.ing.fre">'[16]Analisis Unitarios'!$F$5</definedName>
    <definedName name="mes.ing.res">'[16]Analisis Unitarios'!$F$4</definedName>
    <definedName name="mes.secretaria">'[16]Analisis Unitarios'!$F$7</definedName>
    <definedName name="mes.sereno">'[16]Analisis Unitarios'!$F$9</definedName>
    <definedName name="meses.proyecto">'[16]Analisis Unitarios'!$K$3</definedName>
    <definedName name="MEXCLADORA_LAVAMANOS" localSheetId="3">#REF!</definedName>
    <definedName name="MEXCLADORA_LAVAMANOS" localSheetId="2">#REF!</definedName>
    <definedName name="MEXCLADORA_LAVAMANOS">#REF!</definedName>
    <definedName name="MEZCALAREPMOR" localSheetId="3">#REF!</definedName>
    <definedName name="MEZCALAREPMOR" localSheetId="5">#REF!</definedName>
    <definedName name="MEZCALAREPMOR" localSheetId="2">#REF!</definedName>
    <definedName name="MEZCALAREPMOR">#REF!</definedName>
    <definedName name="MEZCBAN" localSheetId="3">#REF!</definedName>
    <definedName name="MEZCBAN" localSheetId="5">#REF!</definedName>
    <definedName name="MEZCBAN" localSheetId="2">#REF!</definedName>
    <definedName name="MEZCBAN">#REF!</definedName>
    <definedName name="MEZCBIDET" localSheetId="3">#REF!</definedName>
    <definedName name="MEZCBIDET" localSheetId="5">#REF!</definedName>
    <definedName name="MEZCBIDET" localSheetId="2">#REF!</definedName>
    <definedName name="MEZCBIDET">#REF!</definedName>
    <definedName name="MEZCFREG" localSheetId="3">#REF!</definedName>
    <definedName name="MEZCFREG" localSheetId="5">#REF!</definedName>
    <definedName name="MEZCFREG" localSheetId="2">#REF!</definedName>
    <definedName name="MEZCFREG">#REF!</definedName>
    <definedName name="MEZCLA_CAL_ARENA_PISOS" localSheetId="3">#REF!</definedName>
    <definedName name="MEZCLA_CAL_ARENA_PISOS" localSheetId="2">#REF!</definedName>
    <definedName name="MEZCLA_CAL_ARENA_PISOS">#REF!</definedName>
    <definedName name="MEZCLA125" localSheetId="3">#REF!</definedName>
    <definedName name="MEZCLA125" localSheetId="5">[4]Mezcla!$F$45</definedName>
    <definedName name="MEZCLA125" localSheetId="2">#REF!</definedName>
    <definedName name="MEZCLA125">#REF!</definedName>
    <definedName name="MEZCLA13" localSheetId="3">#REF!</definedName>
    <definedName name="MEZCLA13" localSheetId="5">[4]Mezcla!$F$10</definedName>
    <definedName name="MEZCLA13" localSheetId="2">#REF!</definedName>
    <definedName name="MEZCLA13">#REF!</definedName>
    <definedName name="MEZCLA14" localSheetId="3">#REF!</definedName>
    <definedName name="MEZCLA14" localSheetId="5">[4]Mezcla!$F$17</definedName>
    <definedName name="MEZCLA14" localSheetId="2">#REF!</definedName>
    <definedName name="MEZCLA14">#REF!</definedName>
    <definedName name="MezclaAntillana" localSheetId="3">#REF!</definedName>
    <definedName name="MezclaAntillana" localSheetId="2">#REF!</definedName>
    <definedName name="MezclaAntillana">#REF!</definedName>
    <definedName name="MEZCLANATILLA" localSheetId="3">#REF!</definedName>
    <definedName name="MEZCLANATILLA" localSheetId="5">[4]Mezcla!$F$29</definedName>
    <definedName name="MEZCLANATILLA" localSheetId="2">#REF!</definedName>
    <definedName name="MEZCLANATILLA">#REF!</definedName>
    <definedName name="MEZCLAV" localSheetId="3">#REF!</definedName>
    <definedName name="MEZCLAV" localSheetId="5">#REF!</definedName>
    <definedName name="MEZCLAV" localSheetId="2">#REF!</definedName>
    <definedName name="MEZCLAV">#REF!</definedName>
    <definedName name="MEZEMP" localSheetId="3">#REF!</definedName>
    <definedName name="MEZEMP" localSheetId="5">#REF!</definedName>
    <definedName name="MEZEMP" localSheetId="2">#REF!</definedName>
    <definedName name="MEZEMP">#REF!</definedName>
    <definedName name="MKLLL" localSheetId="3">#REF!</definedName>
    <definedName name="MKLLL" localSheetId="5">#REF!</definedName>
    <definedName name="MKLLL" localSheetId="2">#REF!</definedName>
    <definedName name="MKLLL">#REF!</definedName>
    <definedName name="mlzocalo">'[30]Analisis Unit. '!$F$46</definedName>
    <definedName name="mo.cer.pared">'[30]Analisis Unit. '!$F$26</definedName>
    <definedName name="MO_ACERA_FROTyVIOL" localSheetId="3">#REF!</definedName>
    <definedName name="MO_ACERA_FROTyVIOL" localSheetId="2">#REF!</definedName>
    <definedName name="MO_ACERA_FROTyVIOL">#REF!</definedName>
    <definedName name="MO_CANTOS" localSheetId="3">#REF!</definedName>
    <definedName name="MO_CANTOS" localSheetId="2">#REF!</definedName>
    <definedName name="MO_CANTOS">#REF!</definedName>
    <definedName name="MO_CARETEO" localSheetId="3">#REF!</definedName>
    <definedName name="MO_CARETEO" localSheetId="2">#REF!</definedName>
    <definedName name="MO_CARETEO">#REF!</definedName>
    <definedName name="MO_ColAcero_Dintel" localSheetId="3">#REF!</definedName>
    <definedName name="MO_ColAcero_Dintel" localSheetId="2">#REF!</definedName>
    <definedName name="MO_ColAcero_Dintel">#REF!</definedName>
    <definedName name="MO_ColAcero_Escalera" localSheetId="3">#REF!</definedName>
    <definedName name="MO_ColAcero_Escalera" localSheetId="2">#REF!</definedName>
    <definedName name="MO_ColAcero_Escalera">#REF!</definedName>
    <definedName name="MO_ColAcero_G60_QQ" localSheetId="3">#REF!</definedName>
    <definedName name="MO_ColAcero_G60_QQ" localSheetId="2">#REF!</definedName>
    <definedName name="MO_ColAcero_G60_QQ">#REF!</definedName>
    <definedName name="MO_ColAcero_Malla" localSheetId="3">#REF!</definedName>
    <definedName name="MO_ColAcero_Malla" localSheetId="2">#REF!</definedName>
    <definedName name="MO_ColAcero_Malla">#REF!</definedName>
    <definedName name="MO_ColAcero_QQ" localSheetId="3">#REF!</definedName>
    <definedName name="MO_ColAcero_QQ" localSheetId="2">#REF!</definedName>
    <definedName name="MO_ColAcero_QQ">#REF!</definedName>
    <definedName name="MO_ColAcero_ZapMuros" localSheetId="3">#REF!</definedName>
    <definedName name="MO_ColAcero_ZapMuros" localSheetId="2">#REF!</definedName>
    <definedName name="MO_ColAcero_ZapMuros">#REF!</definedName>
    <definedName name="MO_ColAcero14_Piso" localSheetId="3">#REF!</definedName>
    <definedName name="MO_ColAcero14_Piso" localSheetId="2">#REF!</definedName>
    <definedName name="MO_ColAcero14_Piso">#REF!</definedName>
    <definedName name="MO_ColAcero38y12_Cols" localSheetId="3">#REF!</definedName>
    <definedName name="MO_ColAcero38y12_Cols" localSheetId="2">#REF!</definedName>
    <definedName name="MO_ColAcero38y12_Cols">#REF!</definedName>
    <definedName name="MO_DEMOLICION_MURO_HA" localSheetId="3">#REF!</definedName>
    <definedName name="MO_DEMOLICION_MURO_HA" localSheetId="2">#REF!</definedName>
    <definedName name="MO_DEMOLICION_MURO_HA">#REF!</definedName>
    <definedName name="MO_ELEC_BREAKERS" localSheetId="3">#REF!</definedName>
    <definedName name="MO_ELEC_BREAKERS" localSheetId="2">#REF!</definedName>
    <definedName name="MO_ELEC_BREAKERS">#REF!</definedName>
    <definedName name="MO_ELEC_INTERRUPTOR_3W" localSheetId="3">#REF!</definedName>
    <definedName name="MO_ELEC_INTERRUPTOR_3W" localSheetId="2">#REF!</definedName>
    <definedName name="MO_ELEC_INTERRUPTOR_3W">#REF!</definedName>
    <definedName name="MO_ELEC_INTERRUPTOR_4W" localSheetId="3">#REF!</definedName>
    <definedName name="MO_ELEC_INTERRUPTOR_4W" localSheetId="2">#REF!</definedName>
    <definedName name="MO_ELEC_INTERRUPTOR_4W">#REF!</definedName>
    <definedName name="MO_ELEC_INTERRUPTOR_DOB" localSheetId="3">#REF!</definedName>
    <definedName name="MO_ELEC_INTERRUPTOR_DOB" localSheetId="2">#REF!</definedName>
    <definedName name="MO_ELEC_INTERRUPTOR_DOB">#REF!</definedName>
    <definedName name="MO_ELEC_INTERRUPTOR_SENC" localSheetId="3">#REF!</definedName>
    <definedName name="MO_ELEC_INTERRUPTOR_SENC" localSheetId="2">#REF!</definedName>
    <definedName name="MO_ELEC_INTERRUPTOR_SENC">#REF!</definedName>
    <definedName name="MO_ELEC_INTERRUPTOR_TRIPLE" localSheetId="3">#REF!</definedName>
    <definedName name="MO_ELEC_INTERRUPTOR_TRIPLE" localSheetId="2">#REF!</definedName>
    <definedName name="MO_ELEC_INTERRUPTOR_TRIPLE">#REF!</definedName>
    <definedName name="MO_ELEC_LAMPARA_FLUORESCENTE" localSheetId="3">#REF!</definedName>
    <definedName name="MO_ELEC_LAMPARA_FLUORESCENTE" localSheetId="2">#REF!</definedName>
    <definedName name="MO_ELEC_LAMPARA_FLUORESCENTE">#REF!</definedName>
    <definedName name="MO_ELEC_LUZ_CENITAL" localSheetId="3">#REF!</definedName>
    <definedName name="MO_ELEC_LUZ_CENITAL" localSheetId="2">#REF!</definedName>
    <definedName name="MO_ELEC_LUZ_CENITAL">#REF!</definedName>
    <definedName name="MO_ELEC_PANEL_DIST" localSheetId="3">#REF!</definedName>
    <definedName name="MO_ELEC_PANEL_DIST" localSheetId="2">#REF!</definedName>
    <definedName name="MO_ELEC_PANEL_DIST">#REF!</definedName>
    <definedName name="MO_ELEC_TOMACORRIENTE_110" localSheetId="3">#REF!</definedName>
    <definedName name="MO_ELEC_TOMACORRIENTE_110" localSheetId="2">#REF!</definedName>
    <definedName name="MO_ELEC_TOMACORRIENTE_110">#REF!</definedName>
    <definedName name="MO_ELEC_TOMACORRIENTE_220" localSheetId="3">#REF!</definedName>
    <definedName name="MO_ELEC_TOMACORRIENTE_220" localSheetId="2">#REF!</definedName>
    <definedName name="MO_ELEC_TOMACORRIENTE_220">#REF!</definedName>
    <definedName name="MO_ENTABLILLADOS" localSheetId="3">#REF!</definedName>
    <definedName name="MO_ENTABLILLADOS" localSheetId="2">#REF!</definedName>
    <definedName name="MO_ENTABLILLADOS">#REF!</definedName>
    <definedName name="MO_ESCALON_GRANITO" localSheetId="3">#REF!</definedName>
    <definedName name="MO_ESCALON_GRANITO" localSheetId="2">#REF!</definedName>
    <definedName name="MO_ESCALON_GRANITO">#REF!</definedName>
    <definedName name="MO_ESCALON_HUELLA_y_CONTRAHUELLA" localSheetId="3">#REF!</definedName>
    <definedName name="MO_ESCALON_HUELLA_y_CONTRAHUELLA" localSheetId="2">#REF!</definedName>
    <definedName name="MO_ESCALON_HUELLA_y_CONTRAHUELLA">#REF!</definedName>
    <definedName name="MO_ESTRIAS" localSheetId="3">#REF!</definedName>
    <definedName name="MO_ESTRIAS" localSheetId="2">#REF!</definedName>
    <definedName name="MO_ESTRIAS">#REF!</definedName>
    <definedName name="MO_EXC_CALICHE_MANO_3M" localSheetId="3">#REF!</definedName>
    <definedName name="MO_EXC_CALICHE_MANO_3M" localSheetId="2">#REF!</definedName>
    <definedName name="MO_EXC_CALICHE_MANO_3M">#REF!</definedName>
    <definedName name="MO_EXC_ROCA_BLANDA_MANO_3M" localSheetId="3">#REF!</definedName>
    <definedName name="MO_EXC_ROCA_BLANDA_MANO_3M" localSheetId="2">#REF!</definedName>
    <definedName name="MO_EXC_ROCA_BLANDA_MANO_3M">#REF!</definedName>
    <definedName name="MO_EXC_ROCA_COMP_3M" localSheetId="3">#REF!</definedName>
    <definedName name="MO_EXC_ROCA_COMP_3M" localSheetId="2">#REF!</definedName>
    <definedName name="MO_EXC_ROCA_COMP_3M">#REF!</definedName>
    <definedName name="MO_EXC_ROCA_MANO_3M" localSheetId="3">#REF!</definedName>
    <definedName name="MO_EXC_ROCA_MANO_3M" localSheetId="2">#REF!</definedName>
    <definedName name="MO_EXC_ROCA_MANO_3M">#REF!</definedName>
    <definedName name="MO_EXC_TIERRA_MANO_3M" localSheetId="3">#REF!</definedName>
    <definedName name="MO_EXC_TIERRA_MANO_3M" localSheetId="2">#REF!</definedName>
    <definedName name="MO_EXC_TIERRA_MANO_3M">#REF!</definedName>
    <definedName name="MO_FINO_TECHO_HOR" localSheetId="3">#REF!</definedName>
    <definedName name="MO_FINO_TECHO_HOR" localSheetId="2">#REF!</definedName>
    <definedName name="MO_FINO_TECHO_HOR">#REF!</definedName>
    <definedName name="MO_FRAGUACHE" localSheetId="3">#REF!</definedName>
    <definedName name="MO_FRAGUACHE" localSheetId="2">#REF!</definedName>
    <definedName name="MO_FRAGUACHE">#REF!</definedName>
    <definedName name="MO_GOTEROS" localSheetId="3">#REF!</definedName>
    <definedName name="MO_GOTEROS" localSheetId="2">#REF!</definedName>
    <definedName name="MO_GOTEROS">#REF!</definedName>
    <definedName name="MO_NATILLA" localSheetId="3">#REF!</definedName>
    <definedName name="MO_NATILLA" localSheetId="2">#REF!</definedName>
    <definedName name="MO_NATILLA">#REF!</definedName>
    <definedName name="MO_PAÑETE_COLs" localSheetId="3">#REF!</definedName>
    <definedName name="MO_PAÑETE_COLs" localSheetId="2">#REF!</definedName>
    <definedName name="MO_PAÑETE_COLs">#REF!</definedName>
    <definedName name="MO_PAÑETE_EXT" localSheetId="3">#REF!</definedName>
    <definedName name="MO_PAÑETE_EXT" localSheetId="2">#REF!</definedName>
    <definedName name="MO_PAÑETE_EXT">#REF!</definedName>
    <definedName name="MO_PAÑETE_INT" localSheetId="3">#REF!</definedName>
    <definedName name="MO_PAÑETE_INT" localSheetId="2">#REF!</definedName>
    <definedName name="MO_PAÑETE_INT">#REF!</definedName>
    <definedName name="MO_PAÑETE_PULIDO" localSheetId="3">#REF!</definedName>
    <definedName name="MO_PAÑETE_PULIDO" localSheetId="2">#REF!</definedName>
    <definedName name="MO_PAÑETE_PULIDO">#REF!</definedName>
    <definedName name="MO_PAÑETE_RASGADO" localSheetId="3">#REF!</definedName>
    <definedName name="MO_PAÑETE_RASGADO" localSheetId="2">#REF!</definedName>
    <definedName name="MO_PAÑETE_RASGADO">#REF!</definedName>
    <definedName name="MO_PAÑETE_TECHOSyVIGAS" localSheetId="3">#REF!</definedName>
    <definedName name="MO_PAÑETE_TECHOSyVIGAS" localSheetId="2">#REF!</definedName>
    <definedName name="MO_PAÑETE_TECHOSyVIGAS">#REF!</definedName>
    <definedName name="MO_PERRILLA" localSheetId="3">#REF!</definedName>
    <definedName name="MO_PERRILLA" localSheetId="2">#REF!</definedName>
    <definedName name="MO_PERRILLA">#REF!</definedName>
    <definedName name="MO_PIEDRA" localSheetId="3">#REF!</definedName>
    <definedName name="MO_PIEDRA" localSheetId="2">#REF!</definedName>
    <definedName name="MO_PIEDRA">#REF!</definedName>
    <definedName name="MO_PINTURA" localSheetId="3">#REF!</definedName>
    <definedName name="MO_PINTURA" localSheetId="2">#REF!</definedName>
    <definedName name="MO_PINTURA">#REF!</definedName>
    <definedName name="MO_PISO_ADOQUIN" localSheetId="3">#REF!</definedName>
    <definedName name="MO_PISO_ADOQUIN" localSheetId="2">#REF!</definedName>
    <definedName name="MO_PISO_ADOQUIN">#REF!</definedName>
    <definedName name="MO_PISO_CementoPulido" localSheetId="3">#REF!</definedName>
    <definedName name="MO_PISO_CementoPulido" localSheetId="2">#REF!</definedName>
    <definedName name="MO_PISO_CementoPulido">#REF!</definedName>
    <definedName name="MO_PISO_CERAMICA_15a20" localSheetId="3">#REF!</definedName>
    <definedName name="MO_PISO_CERAMICA_15a20" localSheetId="2">#REF!</definedName>
    <definedName name="MO_PISO_CERAMICA_15a20">#REF!</definedName>
    <definedName name="MO_PISO_CERAMICA_15a20_BASE" localSheetId="3">#REF!</definedName>
    <definedName name="MO_PISO_CERAMICA_15a20_BASE" localSheetId="2">#REF!</definedName>
    <definedName name="MO_PISO_CERAMICA_15a20_BASE">#REF!</definedName>
    <definedName name="MO_PISO_CERAMICA_30a40" localSheetId="3">#REF!</definedName>
    <definedName name="MO_PISO_CERAMICA_30a40" localSheetId="2">#REF!</definedName>
    <definedName name="MO_PISO_CERAMICA_30a40">#REF!</definedName>
    <definedName name="MO_PISO_CERAMICA_30a40_BASE" localSheetId="3">#REF!</definedName>
    <definedName name="MO_PISO_CERAMICA_30a40_BASE" localSheetId="2">#REF!</definedName>
    <definedName name="MO_PISO_CERAMICA_30a40_BASE">#REF!</definedName>
    <definedName name="MO_PISO_FROTA_VIOL" localSheetId="3">#REF!</definedName>
    <definedName name="MO_PISO_FROTA_VIOL" localSheetId="2">#REF!</definedName>
    <definedName name="MO_PISO_FROTA_VIOL">#REF!</definedName>
    <definedName name="MO_PISO_FROTADO" localSheetId="3">#REF!</definedName>
    <definedName name="MO_PISO_FROTADO" localSheetId="2">#REF!</definedName>
    <definedName name="MO_PISO_FROTADO">#REF!</definedName>
    <definedName name="MO_PISO_GRANITO_25" localSheetId="3">#REF!</definedName>
    <definedName name="MO_PISO_GRANITO_25" localSheetId="2">#REF!</definedName>
    <definedName name="MO_PISO_GRANITO_25">#REF!</definedName>
    <definedName name="MO_PISO_GRANITO_30" localSheetId="3">#REF!</definedName>
    <definedName name="MO_PISO_GRANITO_30" localSheetId="2">#REF!</definedName>
    <definedName name="MO_PISO_GRANITO_30">#REF!</definedName>
    <definedName name="MO_PISO_GRANITO_33" localSheetId="3">#REF!</definedName>
    <definedName name="MO_PISO_GRANITO_33" localSheetId="2">#REF!</definedName>
    <definedName name="MO_PISO_GRANITO_33">#REF!</definedName>
    <definedName name="MO_PISO_GRANITO_40" localSheetId="3">#REF!</definedName>
    <definedName name="MO_PISO_GRANITO_40" localSheetId="2">#REF!</definedName>
    <definedName name="MO_PISO_GRANITO_40">#REF!</definedName>
    <definedName name="MO_PISO_GRANITO_50" localSheetId="3">#REF!</definedName>
    <definedName name="MO_PISO_GRANITO_50" localSheetId="2">#REF!</definedName>
    <definedName name="MO_PISO_GRANITO_50">#REF!</definedName>
    <definedName name="MO_PISO_PULI_VIOL" localSheetId="3">#REF!</definedName>
    <definedName name="MO_PISO_PULI_VIOL" localSheetId="2">#REF!</definedName>
    <definedName name="MO_PISO_PULI_VIOL">#REF!</definedName>
    <definedName name="MO_PISO_ZOCALO" localSheetId="3">#REF!</definedName>
    <definedName name="MO_PISO_ZOCALO" localSheetId="2">#REF!</definedName>
    <definedName name="MO_PISO_ZOCALO">#REF!</definedName>
    <definedName name="MO_REPELLO" localSheetId="3">#REF!</definedName>
    <definedName name="MO_REPELLO" localSheetId="2">#REF!</definedName>
    <definedName name="MO_REPELLO">#REF!</definedName>
    <definedName name="MO_RESANE_FROTA" localSheetId="3">#REF!</definedName>
    <definedName name="MO_RESANE_FROTA" localSheetId="2">#REF!</definedName>
    <definedName name="MO_RESANE_FROTA">#REF!</definedName>
    <definedName name="MO_RESANE_GOMA" localSheetId="3">#REF!</definedName>
    <definedName name="MO_RESANE_GOMA" localSheetId="2">#REF!</definedName>
    <definedName name="MO_RESANE_GOMA">#REF!</definedName>
    <definedName name="MO_SUBIDA_BLOCK_4_1NIVEL" localSheetId="3">#REF!</definedName>
    <definedName name="MO_SUBIDA_BLOCK_4_1NIVEL" localSheetId="2">#REF!</definedName>
    <definedName name="MO_SUBIDA_BLOCK_4_1NIVEL">#REF!</definedName>
    <definedName name="MO_SUBIDA_BLOCK_6_1NIVEL" localSheetId="3">#REF!</definedName>
    <definedName name="MO_SUBIDA_BLOCK_6_1NIVEL" localSheetId="2">#REF!</definedName>
    <definedName name="MO_SUBIDA_BLOCK_6_1NIVEL">#REF!</definedName>
    <definedName name="MO_SUBIDA_BLOCK_8_1NIVEL" localSheetId="3">#REF!</definedName>
    <definedName name="MO_SUBIDA_BLOCK_8_1NIVEL" localSheetId="2">#REF!</definedName>
    <definedName name="MO_SUBIDA_BLOCK_8_1NIVEL">#REF!</definedName>
    <definedName name="MO_SUBIDA_CEMENTO_1NIVEL" localSheetId="3">#REF!</definedName>
    <definedName name="MO_SUBIDA_CEMENTO_1NIVEL" localSheetId="2">#REF!</definedName>
    <definedName name="MO_SUBIDA_CEMENTO_1NIVEL">#REF!</definedName>
    <definedName name="MO_SUBIDA_MADERA_1NIVEL" localSheetId="3">#REF!</definedName>
    <definedName name="MO_SUBIDA_MADERA_1NIVEL" localSheetId="2">#REF!</definedName>
    <definedName name="MO_SUBIDA_MADERA_1NIVEL">#REF!</definedName>
    <definedName name="MO_SUBIR_AGREGADO_1Nivel" localSheetId="3">#REF!</definedName>
    <definedName name="MO_SUBIR_AGREGADO_1Nivel" localSheetId="2">#REF!</definedName>
    <definedName name="MO_SUBIR_AGREGADO_1Nivel">#REF!</definedName>
    <definedName name="MO_SubirAcero_1Niv" localSheetId="3">#REF!</definedName>
    <definedName name="MO_SubirAcero_1Niv" localSheetId="2">#REF!</definedName>
    <definedName name="MO_SubirAcero_1Niv">#REF!</definedName>
    <definedName name="MO_ZABALETA_PISO" localSheetId="3">#REF!</definedName>
    <definedName name="MO_ZABALETA_PISO" localSheetId="2">#REF!</definedName>
    <definedName name="MO_ZABALETA_PISO">#REF!</definedName>
    <definedName name="MO_ZABALETA_TECHO" localSheetId="3">#REF!</definedName>
    <definedName name="MO_ZABALETA_TECHO" localSheetId="2">#REF!</definedName>
    <definedName name="MO_ZABALETA_TECHO">#REF!</definedName>
    <definedName name="MOA">[18]Jornal!$D$178</definedName>
    <definedName name="MOACERA" localSheetId="3">#REF!</definedName>
    <definedName name="MOACERA" localSheetId="5">#REF!</definedName>
    <definedName name="MOACERA" localSheetId="2">#REF!</definedName>
    <definedName name="MOACERA">#REF!</definedName>
    <definedName name="moacero">'[30]Analisis Unit. '!$G$9</definedName>
    <definedName name="moaceroaltaresitencia" localSheetId="3">#REF!</definedName>
    <definedName name="moaceroaltaresitencia" localSheetId="2">#REF!</definedName>
    <definedName name="moaceroaltaresitencia">#REF!</definedName>
    <definedName name="moacerod.v.a.c.a">'[26]MANO DE OBRA'!$D$197</definedName>
    <definedName name="moaceroqq">'[26]MANO DE OBRA'!$D$195</definedName>
    <definedName name="MOBADEN" localSheetId="3">#REF!</definedName>
    <definedName name="MOBADEN" localSheetId="5">#REF!</definedName>
    <definedName name="MOBADEN" localSheetId="2">#REF!</definedName>
    <definedName name="MOBADEN">#REF!</definedName>
    <definedName name="MOBASECON" localSheetId="3">#REF!</definedName>
    <definedName name="MOBASECON" localSheetId="5">#REF!</definedName>
    <definedName name="MOBASECON" localSheetId="2">#REF!</definedName>
    <definedName name="MOBASECON">#REF!</definedName>
    <definedName name="mobloque8">'[26]MANO DE OBRA'!$D$37</definedName>
    <definedName name="mobloques6">'[26]MANO DE OBRA'!$D$36</definedName>
    <definedName name="MOCANTOS" localSheetId="3">#REF!</definedName>
    <definedName name="MOCANTOS" localSheetId="5">#REF!</definedName>
    <definedName name="MOCANTOS" localSheetId="2">#REF!</definedName>
    <definedName name="MOCANTOS">#REF!</definedName>
    <definedName name="MOCAPATER" localSheetId="3">#REF!</definedName>
    <definedName name="MOCAPATER" localSheetId="5">#REF!</definedName>
    <definedName name="MOCAPATER" localSheetId="2">#REF!</definedName>
    <definedName name="MOCAPATER">#REF!</definedName>
    <definedName name="MOCARETEO" localSheetId="3">#REF!</definedName>
    <definedName name="MOCARETEO" localSheetId="5">#REF!</definedName>
    <definedName name="MOCARETEO" localSheetId="2">#REF!</definedName>
    <definedName name="MOCARETEO">#REF!</definedName>
    <definedName name="mocarpinteria" localSheetId="3">#REF!</definedName>
    <definedName name="mocarpinteria" localSheetId="5">#REF!</definedName>
    <definedName name="mocarpinteria" localSheetId="2">#REF!</definedName>
    <definedName name="mocarpinteria">#REF!</definedName>
    <definedName name="mocarpvaciadopisohorm">'[26]MANO DE OBRA'!$D$169</definedName>
    <definedName name="moceramica20x20">'[26]MANO DE OBRA'!$D$85</definedName>
    <definedName name="MOCERCRI1520PARED" localSheetId="3">#REF!</definedName>
    <definedName name="MOCERCRI1520PARED" localSheetId="5">#REF!</definedName>
    <definedName name="MOCERCRI1520PARED" localSheetId="2">#REF!</definedName>
    <definedName name="MOCERCRI1520PARED">#REF!</definedName>
    <definedName name="MOCERIMP1520PARED" localSheetId="3">#REF!</definedName>
    <definedName name="MOCERIMP1520PARED" localSheetId="5">#REF!</definedName>
    <definedName name="MOCERIMP1520PARED" localSheetId="2">#REF!</definedName>
    <definedName name="MOCERIMP1520PARED">#REF!</definedName>
    <definedName name="MOCONTEN553015" localSheetId="3">#REF!</definedName>
    <definedName name="MOCONTEN553015" localSheetId="5">#REF!</definedName>
    <definedName name="MOCONTEN553015" localSheetId="2">#REF!</definedName>
    <definedName name="MOCONTEN553015">#REF!</definedName>
    <definedName name="MODEMCIMPIEDRA" localSheetId="3">#REF!</definedName>
    <definedName name="MODEMCIMPIEDRA" localSheetId="5">#REF!</definedName>
    <definedName name="MODEMCIMPIEDRA" localSheetId="2">#REF!</definedName>
    <definedName name="MODEMCIMPIEDRA">#REF!</definedName>
    <definedName name="MODEMCIMVIEHSIMPLE" localSheetId="3">#REF!</definedName>
    <definedName name="MODEMCIMVIEHSIMPLE" localSheetId="5">#REF!</definedName>
    <definedName name="MODEMCIMVIEHSIMPLE" localSheetId="2">#REF!</definedName>
    <definedName name="MODEMCIMVIEHSIMPLE">#REF!</definedName>
    <definedName name="MODEMMUROHA" localSheetId="3">#REF!</definedName>
    <definedName name="MODEMMUROHA" localSheetId="5">#REF!</definedName>
    <definedName name="MODEMMUROHA" localSheetId="2">#REF!</definedName>
    <definedName name="MODEMMUROHA">#REF!</definedName>
    <definedName name="MODEMMUROPIE" localSheetId="3">#REF!</definedName>
    <definedName name="MODEMMUROPIE" localSheetId="5">#REF!</definedName>
    <definedName name="MODEMMUROPIE" localSheetId="2">#REF!</definedName>
    <definedName name="MODEMMUROPIE">#REF!</definedName>
    <definedName name="MODEMMUROTAPIA" localSheetId="3">#REF!</definedName>
    <definedName name="MODEMMUROTAPIA" localSheetId="5">#REF!</definedName>
    <definedName name="MODEMMUROTAPIA" localSheetId="2">#REF!</definedName>
    <definedName name="MODEMMUROTAPIA">#REF!</definedName>
    <definedName name="MODEMOLERCIMHA" localSheetId="3">#REF!</definedName>
    <definedName name="MODEMOLERCIMHA" localSheetId="5">#REF!</definedName>
    <definedName name="MODEMOLERCIMHA" localSheetId="2">#REF!</definedName>
    <definedName name="MODEMOLERCIMHA">#REF!</definedName>
    <definedName name="MODEMTECHOTEJA" localSheetId="3">#REF!</definedName>
    <definedName name="MODEMTECHOTEJA" localSheetId="5">#REF!</definedName>
    <definedName name="MODEMTECHOTEJA" localSheetId="2">#REF!</definedName>
    <definedName name="MODEMTECHOTEJA">#REF!</definedName>
    <definedName name="modesague2piso">'[20]MANO DE OBRA'!$D$309</definedName>
    <definedName name="MOEMPANETECOL" localSheetId="3">#REF!</definedName>
    <definedName name="MOEMPANETECOL" localSheetId="5">#REF!</definedName>
    <definedName name="MOEMPANETECOL" localSheetId="2">#REF!</definedName>
    <definedName name="MOEMPANETECOL">#REF!</definedName>
    <definedName name="MOEMPANETEEXT" localSheetId="3">#REF!</definedName>
    <definedName name="MOEMPANETEEXT" localSheetId="5">#REF!</definedName>
    <definedName name="MOEMPANETEEXT" localSheetId="2">#REF!</definedName>
    <definedName name="MOEMPANETEEXT">#REF!</definedName>
    <definedName name="MOEMPANETEINT" localSheetId="3">#REF!</definedName>
    <definedName name="MOEMPANETEINT" localSheetId="5">#REF!</definedName>
    <definedName name="MOEMPANETEINT" localSheetId="2">#REF!</definedName>
    <definedName name="MOEMPANETEINT">#REF!</definedName>
    <definedName name="MOEMPANETETECHO" localSheetId="3">#REF!</definedName>
    <definedName name="MOEMPANETETECHO" localSheetId="5">#REF!</definedName>
    <definedName name="MOEMPANETETECHO" localSheetId="2">#REF!</definedName>
    <definedName name="MOEMPANETETECHO">#REF!</definedName>
    <definedName name="moencofdintelyVA">'[26]MANO DE OBRA'!$D$161</definedName>
    <definedName name="moencoflosa3a4mtsaltura">'[26]MANO DE OBRA'!$D$162</definedName>
    <definedName name="moencofviga20x40">'[26]MANO DE OBRA'!$D$157</definedName>
    <definedName name="MOENCTCANTEP" localSheetId="3">#REF!</definedName>
    <definedName name="MOENCTCANTEP" localSheetId="5">#REF!</definedName>
    <definedName name="MOENCTCANTEP" localSheetId="2">#REF!</definedName>
    <definedName name="MOENCTCANTEP">#REF!</definedName>
    <definedName name="MOENCTCCAVA" localSheetId="3">#REF!</definedName>
    <definedName name="MOENCTCCAVA" localSheetId="5">#REF!</definedName>
    <definedName name="MOENCTCCAVA" localSheetId="2">#REF!</definedName>
    <definedName name="MOENCTCCAVA">#REF!</definedName>
    <definedName name="MOENCTCCOL30" localSheetId="3">#REF!</definedName>
    <definedName name="MOENCTCCOL30" localSheetId="5">#REF!</definedName>
    <definedName name="MOENCTCCOL30" localSheetId="2">#REF!</definedName>
    <definedName name="MOENCTCCOL30">#REF!</definedName>
    <definedName name="MOENCTCCOL4050" localSheetId="3">#REF!</definedName>
    <definedName name="MOENCTCCOL4050" localSheetId="5">#REF!</definedName>
    <definedName name="MOENCTCCOL4050" localSheetId="2">#REF!</definedName>
    <definedName name="MOENCTCCOL4050">#REF!</definedName>
    <definedName name="MOENCTCDINT" localSheetId="3">#REF!</definedName>
    <definedName name="MOENCTCDINT" localSheetId="5">#REF!</definedName>
    <definedName name="MOENCTCDINT" localSheetId="2">#REF!</definedName>
    <definedName name="MOENCTCDINT">#REF!</definedName>
    <definedName name="MOENCTCLOSA3AGUA" localSheetId="3">#REF!</definedName>
    <definedName name="MOENCTCLOSA3AGUA" localSheetId="5">#REF!</definedName>
    <definedName name="MOENCTCLOSA3AGUA" localSheetId="2">#REF!</definedName>
    <definedName name="MOENCTCLOSA3AGUA">#REF!</definedName>
    <definedName name="MOENCTCLOSAPLA" localSheetId="3">#REF!</definedName>
    <definedName name="MOENCTCLOSAPLA" localSheetId="5">#REF!</definedName>
    <definedName name="MOENCTCLOSAPLA" localSheetId="2">#REF!</definedName>
    <definedName name="MOENCTCLOSAPLA">#REF!</definedName>
    <definedName name="MOENCTCMUROCARA" localSheetId="3">#REF!</definedName>
    <definedName name="MOENCTCMUROCARA" localSheetId="5">#REF!</definedName>
    <definedName name="MOENCTCMUROCARA" localSheetId="2">#REF!</definedName>
    <definedName name="MOENCTCMUROCARA">#REF!</definedName>
    <definedName name="MOENCTCRAMPA" localSheetId="3">#REF!</definedName>
    <definedName name="MOENCTCRAMPA" localSheetId="5">#REF!</definedName>
    <definedName name="MOENCTCRAMPA" localSheetId="2">#REF!</definedName>
    <definedName name="MOENCTCRAMPA">#REF!</definedName>
    <definedName name="MOENCTCVIGA2040" localSheetId="3">#REF!</definedName>
    <definedName name="MOENCTCVIGA2040" localSheetId="5">#REF!</definedName>
    <definedName name="MOENCTCVIGA2040" localSheetId="2">#REF!</definedName>
    <definedName name="MOENCTCVIGA2040">#REF!</definedName>
    <definedName name="MOENCTCVIGA3050" localSheetId="3">#REF!</definedName>
    <definedName name="MOENCTCVIGA3050" localSheetId="5">#REF!</definedName>
    <definedName name="MOENCTCVIGA3050" localSheetId="2">#REF!</definedName>
    <definedName name="MOENCTCVIGA3050">#REF!</definedName>
    <definedName name="MOENCTCVIGA3060" localSheetId="3">#REF!</definedName>
    <definedName name="MOENCTCVIGA3060" localSheetId="5">#REF!</definedName>
    <definedName name="MOENCTCVIGA3060" localSheetId="2">#REF!</definedName>
    <definedName name="MOENCTCVIGA3060">#REF!</definedName>
    <definedName name="MOENCTCVIGA4080" localSheetId="3">#REF!</definedName>
    <definedName name="MOENCTCVIGA4080" localSheetId="5">#REF!</definedName>
    <definedName name="MOENCTCVIGA4080" localSheetId="2">#REF!</definedName>
    <definedName name="MOENCTCVIGA4080">#REF!</definedName>
    <definedName name="MOESTRIAS" localSheetId="3">#REF!</definedName>
    <definedName name="MOESTRIAS" localSheetId="5">#REF!</definedName>
    <definedName name="MOESTRIAS" localSheetId="2">#REF!</definedName>
    <definedName name="MOESTRIAS">#REF!</definedName>
    <definedName name="MOFINOBER" localSheetId="3">#REF!</definedName>
    <definedName name="MOFINOBER" localSheetId="5">#REF!</definedName>
    <definedName name="MOFINOBER" localSheetId="2">#REF!</definedName>
    <definedName name="MOFINOBER">#REF!</definedName>
    <definedName name="MOFINOHOR" localSheetId="3">#REF!</definedName>
    <definedName name="MOFINOHOR" localSheetId="5">#REF!</definedName>
    <definedName name="MOFINOHOR" localSheetId="2">#REF!</definedName>
    <definedName name="MOFINOHOR">#REF!</definedName>
    <definedName name="MOFINOINCL" localSheetId="3">#REF!</definedName>
    <definedName name="MOFINOINCL" localSheetId="5">#REF!</definedName>
    <definedName name="MOFINOINCL" localSheetId="2">#REF!</definedName>
    <definedName name="MOFINOINCL">#REF!</definedName>
    <definedName name="MOFRAGUACHE" localSheetId="3">#REF!</definedName>
    <definedName name="MOFRAGUACHE" localSheetId="5">#REF!</definedName>
    <definedName name="MOFRAGUACHE" localSheetId="2">#REF!</definedName>
    <definedName name="MOFRAGUACHE">#REF!</definedName>
    <definedName name="MOGOTEROCOL" localSheetId="3">#REF!</definedName>
    <definedName name="MOGOTEROCOL" localSheetId="5">#REF!</definedName>
    <definedName name="MOGOTEROCOL" localSheetId="2">#REF!</definedName>
    <definedName name="MOGOTEROCOL">#REF!</definedName>
    <definedName name="MOGOTERORAN" localSheetId="3">#REF!</definedName>
    <definedName name="MOGOTERORAN" localSheetId="5">#REF!</definedName>
    <definedName name="MOGOTERORAN" localSheetId="2">#REF!</definedName>
    <definedName name="MOGOTERORAN">#REF!</definedName>
    <definedName name="MOGRANITO25" localSheetId="3">#REF!</definedName>
    <definedName name="MOGRANITO25" localSheetId="5">#REF!</definedName>
    <definedName name="MOGRANITO25" localSheetId="2">#REF!</definedName>
    <definedName name="MOGRANITO25">#REF!</definedName>
    <definedName name="MOGRANITO30" localSheetId="3">#REF!</definedName>
    <definedName name="MOGRANITO30" localSheetId="5">#REF!</definedName>
    <definedName name="MOGRANITO30" localSheetId="2">#REF!</definedName>
    <definedName name="MOGRANITO30">#REF!</definedName>
    <definedName name="MOGRANITO40" localSheetId="3">#REF!</definedName>
    <definedName name="MOGRANITO40" localSheetId="5">#REF!</definedName>
    <definedName name="MOGRANITO40" localSheetId="2">#REF!</definedName>
    <definedName name="MOGRANITO40">#REF!</definedName>
    <definedName name="moinstllavebola12">'[20]MANO DE OBRA'!$D$386</definedName>
    <definedName name="Mojado_en_Compactación_con_equipo" localSheetId="3">#REF!</definedName>
    <definedName name="Mojado_en_Compactación_con_equipo" localSheetId="5">#REF!</definedName>
    <definedName name="Mojado_en_Compactación_con_equipo" localSheetId="2">#REF!</definedName>
    <definedName name="Mojado_en_Compactación_con_equipo">#REF!</definedName>
    <definedName name="MOJO" localSheetId="3">[65]MOJornal!$A$7</definedName>
    <definedName name="MOJO">[65]MOJornal!$A$7</definedName>
    <definedName name="MOLDE_ESTAMPADO" localSheetId="3">#REF!</definedName>
    <definedName name="MOLDE_ESTAMPADO" localSheetId="2">#REF!</definedName>
    <definedName name="MOLDE_ESTAMPADO">#REF!</definedName>
    <definedName name="mollenadohuecobloques">'[26]MANO DE OBRA'!$D$202</definedName>
    <definedName name="MOLOSETATERRAZA" localSheetId="3">#REF!</definedName>
    <definedName name="MOLOSETATERRAZA" localSheetId="5">#REF!</definedName>
    <definedName name="MOLOSETATERRAZA" localSheetId="2">#REF!</definedName>
    <definedName name="MOLOSETATERRAZA">#REF!</definedName>
    <definedName name="momallaelectrosoldada">'[26]MANO DE OBRA'!$D$196</definedName>
    <definedName name="momasillasikaflex">'[26]MANO DE OBRA'!$D$445</definedName>
    <definedName name="MOMOSAICO" localSheetId="3">#REF!</definedName>
    <definedName name="MOMOSAICO" localSheetId="5">#REF!</definedName>
    <definedName name="MOMOSAICO" localSheetId="2">#REF!</definedName>
    <definedName name="MOMOSAICO">#REF!</definedName>
    <definedName name="MONATILLA" localSheetId="3">#REF!</definedName>
    <definedName name="MONATILLA" localSheetId="5">#REF!</definedName>
    <definedName name="MONATILLA" localSheetId="2">#REF!</definedName>
    <definedName name="MONATILLA">#REF!</definedName>
    <definedName name="MONTARCERCTE" localSheetId="3">#REF!</definedName>
    <definedName name="MONTARCERCTE" localSheetId="5">#REF!</definedName>
    <definedName name="MONTARCERCTE" localSheetId="2">#REF!</definedName>
    <definedName name="MONTARCERCTE">#REF!</definedName>
    <definedName name="MONTARMARCOCAOBA" localSheetId="3">#REF!</definedName>
    <definedName name="MONTARMARCOCAOBA" localSheetId="5">#REF!</definedName>
    <definedName name="MONTARMARCOCAOBA" localSheetId="2">#REF!</definedName>
    <definedName name="MONTARMARCOCAOBA">#REF!</definedName>
    <definedName name="MONTARMARCOCTE" localSheetId="3">#REF!</definedName>
    <definedName name="MONTARMARCOCTE" localSheetId="5">#REF!</definedName>
    <definedName name="MONTARMARCOCTE" localSheetId="2">#REF!</definedName>
    <definedName name="MONTARMARCOCTE">#REF!</definedName>
    <definedName name="MONTARMARCOMET" localSheetId="3">#REF!</definedName>
    <definedName name="MONTARMARCOMET" localSheetId="5">#REF!</definedName>
    <definedName name="MONTARMARCOMET" localSheetId="2">#REF!</definedName>
    <definedName name="MONTARMARCOMET">#REF!</definedName>
    <definedName name="MONTARPTACORRER1" localSheetId="3">#REF!</definedName>
    <definedName name="MONTARPTACORRER1" localSheetId="5">#REF!</definedName>
    <definedName name="MONTARPTACORRER1" localSheetId="2">#REF!</definedName>
    <definedName name="MONTARPTACORRER1">#REF!</definedName>
    <definedName name="MONTARPTACORRER2" localSheetId="3">#REF!</definedName>
    <definedName name="MONTARPTACORRER2" localSheetId="5">#REF!</definedName>
    <definedName name="MONTARPTACORRER2" localSheetId="2">#REF!</definedName>
    <definedName name="MONTARPTACORRER2">#REF!</definedName>
    <definedName name="MONTARPTAPANEL" localSheetId="3">#REF!</definedName>
    <definedName name="MONTARPTAPANEL" localSheetId="5">#REF!</definedName>
    <definedName name="MONTARPTAPANEL" localSheetId="2">#REF!</definedName>
    <definedName name="MONTARPTAPANEL">#REF!</definedName>
    <definedName name="MONTARPTAPINO" localSheetId="3">#REF!</definedName>
    <definedName name="MONTARPTAPINO" localSheetId="5">#REF!</definedName>
    <definedName name="MONTARPTAPINO" localSheetId="2">#REF!</definedName>
    <definedName name="MONTARPTAPINO">#REF!</definedName>
    <definedName name="MONTARPTAPLUM" localSheetId="3">#REF!</definedName>
    <definedName name="MONTARPTAPLUM" localSheetId="5">#REF!</definedName>
    <definedName name="MONTARPTAPLUM" localSheetId="2">#REF!</definedName>
    <definedName name="MONTARPTAPLUM">#REF!</definedName>
    <definedName name="MONTARPTAPLY" localSheetId="3">#REF!</definedName>
    <definedName name="MONTARPTAPLY" localSheetId="5">#REF!</definedName>
    <definedName name="MONTARPTAPLY" localSheetId="2">#REF!</definedName>
    <definedName name="MONTARPTAPLY">#REF!</definedName>
    <definedName name="MONTARPTAVAIVEN" localSheetId="3">#REF!</definedName>
    <definedName name="MONTARPTAVAIVEN" localSheetId="5">#REF!</definedName>
    <definedName name="MONTARPTAVAIVEN" localSheetId="2">#REF!</definedName>
    <definedName name="MONTARPTAVAIVEN">#REF!</definedName>
    <definedName name="MONTURAPU" localSheetId="3">#REF!</definedName>
    <definedName name="MONTURAPU" localSheetId="5">#REF!</definedName>
    <definedName name="MONTURAPU" localSheetId="2">#REF!</definedName>
    <definedName name="MONTURAPU">#REF!</definedName>
    <definedName name="moorinalsimple">'[20]MANO DE OBRA'!$D$268</definedName>
    <definedName name="mopañetemaestreadoaplomo">'[26]MANO DE OBRA'!$D$54</definedName>
    <definedName name="mopañetetechoyviga">'[26]MANO DE OBRA'!$D$58</definedName>
    <definedName name="MOPIEDRA" localSheetId="3">#REF!</definedName>
    <definedName name="MOPIEDRA" localSheetId="5">#REF!</definedName>
    <definedName name="MOPIEDRA" localSheetId="2">#REF!</definedName>
    <definedName name="MOPIEDRA">#REF!</definedName>
    <definedName name="mopintura">'[30]Analisis Unit. '!$F$27</definedName>
    <definedName name="MOPINTURAAGUA" localSheetId="3">#REF!</definedName>
    <definedName name="MOPINTURAAGUA" localSheetId="5">#REF!</definedName>
    <definedName name="MOPINTURAAGUA" localSheetId="2">#REF!</definedName>
    <definedName name="MOPINTURAAGUA">#REF!</definedName>
    <definedName name="mopinturaantihongo">'[26]MANO DE OBRA'!$D$426</definedName>
    <definedName name="mopinturamallaciclonica">'[26]MANO DE OBRA'!$D$427</definedName>
    <definedName name="MOPINTURAMANT" localSheetId="3">#REF!</definedName>
    <definedName name="MOPINTURAMANT" localSheetId="5">#REF!</definedName>
    <definedName name="MOPINTURAMANT" localSheetId="2">#REF!</definedName>
    <definedName name="MOPINTURAMANT">#REF!</definedName>
    <definedName name="MOPISOCERAMICA" localSheetId="3">#REF!</definedName>
    <definedName name="MOPISOCERAMICA" localSheetId="5">#REF!</definedName>
    <definedName name="MOPISOCERAMICA" localSheetId="2">#REF!</definedName>
    <definedName name="MOPISOCERAMICA">#REF!</definedName>
    <definedName name="MOPISOCERCRI11520" localSheetId="3">#REF!</definedName>
    <definedName name="MOPISOCERCRI11520" localSheetId="5">#REF!</definedName>
    <definedName name="MOPISOCERCRI11520" localSheetId="2">#REF!</definedName>
    <definedName name="MOPISOCERCRI11520">#REF!</definedName>
    <definedName name="MOPISOCERCRI1520" localSheetId="3">#REF!</definedName>
    <definedName name="MOPISOCERCRI1520" localSheetId="5">#REF!</definedName>
    <definedName name="MOPISOCERCRI1520" localSheetId="2">#REF!</definedName>
    <definedName name="MOPISOCERCRI1520">#REF!</definedName>
    <definedName name="MOPISOCERIMP1520" localSheetId="3">#REF!</definedName>
    <definedName name="MOPISOCERIMP1520" localSheetId="5">#REF!</definedName>
    <definedName name="MOPISOCERIMP1520" localSheetId="2">#REF!</definedName>
    <definedName name="MOPISOCERIMP1520">#REF!</definedName>
    <definedName name="MOPISOFERIA" localSheetId="3">#REF!</definedName>
    <definedName name="MOPISOFERIA" localSheetId="5">#REF!</definedName>
    <definedName name="MOPISOFERIA" localSheetId="2">#REF!</definedName>
    <definedName name="MOPISOFERIA">#REF!</definedName>
    <definedName name="MOPISOFROTADO" localSheetId="3">#REF!</definedName>
    <definedName name="MOPISOFROTADO" localSheetId="5">#REF!</definedName>
    <definedName name="MOPISOFROTADO" localSheetId="2">#REF!</definedName>
    <definedName name="MOPISOFROTADO">#REF!</definedName>
    <definedName name="MOPISOFROTAVIOL" localSheetId="3">#REF!</definedName>
    <definedName name="MOPISOFROTAVIOL" localSheetId="5">#REF!</definedName>
    <definedName name="MOPISOFROTAVIOL" localSheetId="2">#REF!</definedName>
    <definedName name="MOPISOFROTAVIOL">#REF!</definedName>
    <definedName name="MOPISOHORMPUL" localSheetId="3">#REF!</definedName>
    <definedName name="MOPISOHORMPUL" localSheetId="5">#REF!</definedName>
    <definedName name="MOPISOHORMPUL" localSheetId="2">#REF!</definedName>
    <definedName name="MOPISOHORMPUL">#REF!</definedName>
    <definedName name="MOPISORENOPULID" localSheetId="3">#REF!</definedName>
    <definedName name="MOPISORENOPULID" localSheetId="5">#REF!</definedName>
    <definedName name="MOPISORENOPULID" localSheetId="2">#REF!</definedName>
    <definedName name="MOPISORENOPULID">#REF!</definedName>
    <definedName name="MOPULIDO" localSheetId="3">#REF!</definedName>
    <definedName name="MOPULIDO" localSheetId="5">#REF!</definedName>
    <definedName name="MOPULIDO" localSheetId="2">#REF!</definedName>
    <definedName name="MOPULIDO">#REF!</definedName>
    <definedName name="MOQUICIOS" localSheetId="3">#REF!</definedName>
    <definedName name="MOQUICIOS" localSheetId="5">#REF!</definedName>
    <definedName name="MOQUICIOS" localSheetId="2">#REF!</definedName>
    <definedName name="MOQUICIOS">#REF!</definedName>
    <definedName name="MOREGISTRO" localSheetId="3">#REF!</definedName>
    <definedName name="MOREGISTRO" localSheetId="5">#REF!</definedName>
    <definedName name="MOREGISTRO" localSheetId="2">#REF!</definedName>
    <definedName name="MOREGISTRO">#REF!</definedName>
    <definedName name="MOREPELLO" localSheetId="3">#REF!</definedName>
    <definedName name="MOREPELLO" localSheetId="5">#REF!</definedName>
    <definedName name="MOREPELLO" localSheetId="2">#REF!</definedName>
    <definedName name="MOREPELLO">#REF!</definedName>
    <definedName name="MORESANE" localSheetId="3">#REF!</definedName>
    <definedName name="MORESANE" localSheetId="5">#REF!</definedName>
    <definedName name="MORESANE" localSheetId="2">#REF!</definedName>
    <definedName name="MORESANE">#REF!</definedName>
    <definedName name="morfraguache">'[30]Analisis Unit. '!$F$96</definedName>
    <definedName name="morpanete">'[30]Analisis Unit. '!$F$85</definedName>
    <definedName name="mortero.1.4.pañete">'[29]Ana. Horm mexc mort'!$D$85</definedName>
    <definedName name="MORTERO110" localSheetId="3">#REF!</definedName>
    <definedName name="MORTERO110" localSheetId="5">#REF!</definedName>
    <definedName name="MORTERO110" localSheetId="2">#REF!</definedName>
    <definedName name="MORTERO110">#REF!</definedName>
    <definedName name="MORTERO12" localSheetId="3">#REF!</definedName>
    <definedName name="MORTERO12" localSheetId="5">#REF!</definedName>
    <definedName name="MORTERO12" localSheetId="2">#REF!</definedName>
    <definedName name="MORTERO12">#REF!</definedName>
    <definedName name="MORTERO13" localSheetId="3">#REF!</definedName>
    <definedName name="MORTERO13" localSheetId="5">#REF!</definedName>
    <definedName name="MORTERO13" localSheetId="2">#REF!</definedName>
    <definedName name="MORTERO13">#REF!</definedName>
    <definedName name="MORTERO14" localSheetId="3">#REF!</definedName>
    <definedName name="MORTERO14" localSheetId="5">#REF!</definedName>
    <definedName name="MORTERO14" localSheetId="2">#REF!</definedName>
    <definedName name="MORTERO14">#REF!</definedName>
    <definedName name="Mosaico_Fondo_Blanco_30x30____Corriente" localSheetId="3">#REF!</definedName>
    <definedName name="Mosaico_Fondo_Blanco_30x30____Corriente" localSheetId="5">#REF!</definedName>
    <definedName name="Mosaico_Fondo_Blanco_30x30____Corriente" localSheetId="2">#REF!</definedName>
    <definedName name="Mosaico_Fondo_Blanco_30x30____Corriente">#REF!</definedName>
    <definedName name="mosalidaaguafria">'[20]MANO DE OBRA'!$D$332</definedName>
    <definedName name="mosalidaluces">'[26]MANO DE OBRA'!$D$211</definedName>
    <definedName name="mosbotichinorojo" localSheetId="3">#REF!</definedName>
    <definedName name="mosbotichinorojo" localSheetId="2">#REF!</definedName>
    <definedName name="mosbotichinorojo">#REF!</definedName>
    <definedName name="MOTONIVELADORA" localSheetId="3">#REF!</definedName>
    <definedName name="MOTONIVELADORA" localSheetId="2">#REF!</definedName>
    <definedName name="MOTONIVELADORA">#REF!</definedName>
    <definedName name="MOTRAMPA" localSheetId="3">#REF!</definedName>
    <definedName name="MOTRAMPA" localSheetId="5">#REF!</definedName>
    <definedName name="MOTRAMPA" localSheetId="2">#REF!</definedName>
    <definedName name="MOTRAMPA">#REF!</definedName>
    <definedName name="motuberiaarrastre2">'[20]MANO DE OBRA'!$D$325</definedName>
    <definedName name="movaciadohomigonpiso">'[26]MANO DE OBRA'!$D$145</definedName>
    <definedName name="movaciadohormigoncolumnas">'[26]MANO DE OBRA'!$D$143</definedName>
    <definedName name="movaciadohormigondintelVA">'[26]MANO DE OBRA'!$D$142</definedName>
    <definedName name="movaciadohormigonvigacarga">'[26]MANO DE OBRA'!$D$141</definedName>
    <definedName name="MOZABALETAPISO" localSheetId="3">#REF!</definedName>
    <definedName name="MOZABALETAPISO" localSheetId="5">#REF!</definedName>
    <definedName name="MOZABALETAPISO" localSheetId="2">#REF!</definedName>
    <definedName name="MOZABALETAPISO">#REF!</definedName>
    <definedName name="MOZABALETATECHO" localSheetId="3">#REF!</definedName>
    <definedName name="MOZABALETATECHO" localSheetId="5">#REF!</definedName>
    <definedName name="MOZABALETATECHO" localSheetId="2">#REF!</definedName>
    <definedName name="MOZABALETATECHO">#REF!</definedName>
    <definedName name="mozaicoFG" localSheetId="3">#REF!</definedName>
    <definedName name="mozaicoFG" localSheetId="2">#REF!</definedName>
    <definedName name="mozaicoFG">#REF!</definedName>
    <definedName name="mozocalogranito">'[41]MANO DE OBRA'!$D$92</definedName>
    <definedName name="MTG" localSheetId="3">'[66]m.t C'!$I$18</definedName>
    <definedName name="MTG">'[66]m.t C'!$I$18</definedName>
    <definedName name="MURO30" localSheetId="3">#REF!</definedName>
    <definedName name="MURO30" localSheetId="5">#REF!</definedName>
    <definedName name="MURO30" localSheetId="2">#REF!</definedName>
    <definedName name="MURO30">#REF!</definedName>
    <definedName name="MUROBOVEDA12A10X2AD" localSheetId="3">#REF!</definedName>
    <definedName name="MUROBOVEDA12A10X2AD" localSheetId="5">#REF!</definedName>
    <definedName name="MUROBOVEDA12A10X2AD" localSheetId="2">#REF!</definedName>
    <definedName name="MUROBOVEDA12A10X2AD">#REF!</definedName>
    <definedName name="MZNATILLA" localSheetId="3">#REF!</definedName>
    <definedName name="MZNATILLA" localSheetId="5">[4]Mezcla!$F$50</definedName>
    <definedName name="MZNATILLA" localSheetId="2">#REF!</definedName>
    <definedName name="MZNATILLA">#REF!</definedName>
    <definedName name="NADA" localSheetId="3">#REF!</definedName>
    <definedName name="NADA" localSheetId="5">#REF!</definedName>
    <definedName name="NADA" localSheetId="2">#REF!</definedName>
    <definedName name="NADA">#REF!</definedName>
    <definedName name="NATILLA" localSheetId="3">#REF!</definedName>
    <definedName name="NATILLA" localSheetId="5">#REF!</definedName>
    <definedName name="NATILLA" localSheetId="2">#REF!</definedName>
    <definedName name="NATILLA">#REF!</definedName>
    <definedName name="NCLASI" localSheetId="3">#REF!</definedName>
    <definedName name="NCLASI" localSheetId="5">#REF!</definedName>
    <definedName name="NCLASI" localSheetId="2">#REF!</definedName>
    <definedName name="NCLASI">#REF!</definedName>
    <definedName name="NCLASII" localSheetId="3">#REF!</definedName>
    <definedName name="NCLASII" localSheetId="5">#REF!</definedName>
    <definedName name="NCLASII" localSheetId="2">#REF!</definedName>
    <definedName name="NCLASII">#REF!</definedName>
    <definedName name="NCLASIII" localSheetId="3">#REF!</definedName>
    <definedName name="NCLASIII" localSheetId="5">#REF!</definedName>
    <definedName name="NCLASIII" localSheetId="2">#REF!</definedName>
    <definedName name="NCLASIII">#REF!</definedName>
    <definedName name="NCLASIIII" localSheetId="3">#REF!</definedName>
    <definedName name="NCLASIIII" localSheetId="5">#REF!</definedName>
    <definedName name="NCLASIIII" localSheetId="2">#REF!</definedName>
    <definedName name="NCLASIIII">#REF!</definedName>
    <definedName name="NIPLE_ACERO_12x3" localSheetId="3">#REF!</definedName>
    <definedName name="NIPLE_ACERO_12x3" localSheetId="2">#REF!</definedName>
    <definedName name="NIPLE_ACERO_12x3">#REF!</definedName>
    <definedName name="NIPLE_ACERO_16x2" localSheetId="3">#REF!</definedName>
    <definedName name="NIPLE_ACERO_16x2" localSheetId="2">#REF!</definedName>
    <definedName name="NIPLE_ACERO_16x2">#REF!</definedName>
    <definedName name="NIPLE_ACERO_16x3" localSheetId="3">#REF!</definedName>
    <definedName name="NIPLE_ACERO_16x3" localSheetId="2">#REF!</definedName>
    <definedName name="NIPLE_ACERO_16x3">#REF!</definedName>
    <definedName name="NIPLE_ACERO_20x3" localSheetId="3">#REF!</definedName>
    <definedName name="NIPLE_ACERO_20x3" localSheetId="2">#REF!</definedName>
    <definedName name="NIPLE_ACERO_20x3">#REF!</definedName>
    <definedName name="NIPLE_ACERO_6x3" localSheetId="3">#REF!</definedName>
    <definedName name="NIPLE_ACERO_6x3" localSheetId="2">#REF!</definedName>
    <definedName name="NIPLE_ACERO_6x3">#REF!</definedName>
    <definedName name="NIPLE_ACERO_8x3" localSheetId="3">#REF!</definedName>
    <definedName name="NIPLE_ACERO_8x3" localSheetId="2">#REF!</definedName>
    <definedName name="NIPLE_ACERO_8x3">#REF!</definedName>
    <definedName name="NIPLE_ACERO_PLATILLADO_12x12" localSheetId="3">#REF!</definedName>
    <definedName name="NIPLE_ACERO_PLATILLADO_12x12" localSheetId="2">#REF!</definedName>
    <definedName name="NIPLE_ACERO_PLATILLADO_12x12">#REF!</definedName>
    <definedName name="NIPLE_ACERO_PLATILLADO_2x1" localSheetId="3">#REF!</definedName>
    <definedName name="NIPLE_ACERO_PLATILLADO_2x1" localSheetId="2">#REF!</definedName>
    <definedName name="NIPLE_ACERO_PLATILLADO_2x1">#REF!</definedName>
    <definedName name="NIPLE_ACERO_PLATILLADO_3x1" localSheetId="3">#REF!</definedName>
    <definedName name="NIPLE_ACERO_PLATILLADO_3x1" localSheetId="2">#REF!</definedName>
    <definedName name="NIPLE_ACERO_PLATILLADO_3x1">#REF!</definedName>
    <definedName name="NIPLE_ACERO_PLATILLADO_8x1" localSheetId="3">#REF!</definedName>
    <definedName name="NIPLE_ACERO_PLATILLADO_8x1" localSheetId="2">#REF!</definedName>
    <definedName name="NIPLE_ACERO_PLATILLADO_8x1">#REF!</definedName>
    <definedName name="NIPLE_CROMO_38x2_12" localSheetId="3">#REF!</definedName>
    <definedName name="NIPLE_CROMO_38x2_12" localSheetId="2">#REF!</definedName>
    <definedName name="NIPLE_CROMO_38x2_12">#REF!</definedName>
    <definedName name="NIPLE_HG_12x4" localSheetId="3">#REF!</definedName>
    <definedName name="NIPLE_HG_12x4" localSheetId="2">#REF!</definedName>
    <definedName name="NIPLE_HG_12x4">#REF!</definedName>
    <definedName name="NIPLE_HG_34x4" localSheetId="3">#REF!</definedName>
    <definedName name="NIPLE_HG_34x4" localSheetId="2">#REF!</definedName>
    <definedName name="NIPLE_HG_34x4">#REF!</definedName>
    <definedName name="niple12x2hg">[20]INSUMO!$D$229</definedName>
    <definedName name="NIPLE12X4HG" localSheetId="3">#REF!</definedName>
    <definedName name="NIPLE12X4HG" localSheetId="5">#REF!</definedName>
    <definedName name="NIPLE12X4HG" localSheetId="2">#REF!</definedName>
    <definedName name="NIPLE12X4HG">#REF!</definedName>
    <definedName name="NIPLE34X4HG" localSheetId="3">#REF!</definedName>
    <definedName name="NIPLE34X4HG" localSheetId="5">#REF!</definedName>
    <definedName name="NIPLE34X4HG" localSheetId="2">#REF!</definedName>
    <definedName name="NIPLE34X4HG">#REF!</definedName>
    <definedName name="NIPLECROM38X212" localSheetId="3">#REF!</definedName>
    <definedName name="NIPLECROM38X212" localSheetId="5">#REF!</definedName>
    <definedName name="NIPLECROM38X212" localSheetId="2">#REF!</definedName>
    <definedName name="NIPLECROM38X212">#REF!</definedName>
    <definedName name="No_al_Printer" localSheetId="3">#REF!</definedName>
    <definedName name="No_al_Printer" localSheetId="2">#REF!</definedName>
    <definedName name="No_al_Printer">#REF!</definedName>
    <definedName name="num.meses" localSheetId="3">#REF!</definedName>
    <definedName name="num.meses" localSheetId="5">#REF!</definedName>
    <definedName name="num.meses" localSheetId="2">#REF!</definedName>
    <definedName name="num.meses">#REF!</definedName>
    <definedName name="numero" localSheetId="3">ROUND(#REF!*#REF!,2)</definedName>
    <definedName name="numero">ROUND(#REF!*#REF!,2)</definedName>
    <definedName name="o">[13]analisis!$F$5</definedName>
    <definedName name="obi" localSheetId="3">#REF!</definedName>
    <definedName name="obi" localSheetId="5">#REF!</definedName>
    <definedName name="obi" localSheetId="2">#REF!</definedName>
    <definedName name="obi">#REF!</definedName>
    <definedName name="obii" localSheetId="3">#REF!</definedName>
    <definedName name="obii" localSheetId="5">#REF!</definedName>
    <definedName name="obii" localSheetId="2">#REF!</definedName>
    <definedName name="obii">#REF!</definedName>
    <definedName name="obiii" localSheetId="3">#REF!</definedName>
    <definedName name="obiii" localSheetId="5">#REF!</definedName>
    <definedName name="obiii" localSheetId="2">#REF!</definedName>
    <definedName name="obiii">#REF!</definedName>
    <definedName name="obiiii" localSheetId="3">#REF!</definedName>
    <definedName name="obiiii" localSheetId="5">#REF!</definedName>
    <definedName name="obiiii" localSheetId="2">#REF!</definedName>
    <definedName name="obiiii">#REF!</definedName>
    <definedName name="Obra___Puente_Sobre_el_Matayaya__Carretera_Las_Matas_Elias_Pina">"proyecto"</definedName>
    <definedName name="OBRA_MANO" localSheetId="3">#REF!</definedName>
    <definedName name="OBRA_MANO" localSheetId="2">#REF!</definedName>
    <definedName name="OBRA_MANO">#REF!</definedName>
    <definedName name="Obrero_Dia">[22]MO!$C$11</definedName>
    <definedName name="Obrero_Hr">[67]MO!$D$11</definedName>
    <definedName name="OdeMElect" localSheetId="3">#REF!</definedName>
    <definedName name="OdeMElect" localSheetId="5">#REF!</definedName>
    <definedName name="OdeMElect" localSheetId="2">#REF!</definedName>
    <definedName name="OdeMElect">#REF!</definedName>
    <definedName name="OdeMPlomeria" localSheetId="3">#REF!</definedName>
    <definedName name="OdeMPlomeria" localSheetId="5">#REF!</definedName>
    <definedName name="OdeMPlomeria" localSheetId="2">#REF!</definedName>
    <definedName name="OdeMPlomeria">#REF!</definedName>
    <definedName name="ofi" localSheetId="3">#REF!</definedName>
    <definedName name="ofi" localSheetId="5">#REF!</definedName>
    <definedName name="ofi" localSheetId="2">#REF!</definedName>
    <definedName name="ofi">#REF!</definedName>
    <definedName name="ofii" localSheetId="3">#REF!</definedName>
    <definedName name="ofii" localSheetId="5">#REF!</definedName>
    <definedName name="ofii" localSheetId="2">#REF!</definedName>
    <definedName name="ofii">#REF!</definedName>
    <definedName name="ofiii" localSheetId="3">#REF!</definedName>
    <definedName name="ofiii" localSheetId="5">#REF!</definedName>
    <definedName name="ofiii" localSheetId="2">#REF!</definedName>
    <definedName name="ofiii">#REF!</definedName>
    <definedName name="ofiiii" localSheetId="3">#REF!</definedName>
    <definedName name="ofiiii" localSheetId="5">#REF!</definedName>
    <definedName name="ofiiii" localSheetId="2">#REF!</definedName>
    <definedName name="ofiiii">#REF!</definedName>
    <definedName name="OISOE" localSheetId="3">#REF!</definedName>
    <definedName name="OISOE" localSheetId="5">#REF!</definedName>
    <definedName name="OISOE" localSheetId="2">#REF!</definedName>
    <definedName name="OISOE">#REF!</definedName>
    <definedName name="OP_Cargador_Frontal_de_Neumaticos_con_Pot.___130_H.P.">'[28]MANO DE OBRA'!$C$18</definedName>
    <definedName name="OP_Motoniveladora_con_Pot.___125__H.P.">'[28]MANO DE OBRA'!$C$16</definedName>
    <definedName name="opala">[63]Salarios!$D$16</definedName>
    <definedName name="OPERADOR_GREADER" localSheetId="3">#REF!</definedName>
    <definedName name="OPERADOR_GREADER" localSheetId="2">#REF!</definedName>
    <definedName name="OPERADOR_GREADER">#REF!</definedName>
    <definedName name="OPERADOR_PALA" localSheetId="3">#REF!</definedName>
    <definedName name="OPERADOR_PALA" localSheetId="2">#REF!</definedName>
    <definedName name="OPERADOR_PALA">#REF!</definedName>
    <definedName name="OPERADOR_TRACTOR" localSheetId="3">#REF!</definedName>
    <definedName name="OPERADOR_TRACTOR" localSheetId="2">#REF!</definedName>
    <definedName name="OPERADOR_TRACTOR">#REF!</definedName>
    <definedName name="operador1">'[26]MANO DE OBRA'!$D$9</definedName>
    <definedName name="Operadorgrader">[19]OBRAMANO!$F$74</definedName>
    <definedName name="operadorpala">[19]OBRAMANO!$F$72</definedName>
    <definedName name="operadorretro">[19]OBRAMANO!$F$77</definedName>
    <definedName name="operadorrodillo">[19]OBRAMANO!$F$75</definedName>
    <definedName name="operadortractor">[19]OBRAMANO!$F$76</definedName>
    <definedName name="Operario_1ra" localSheetId="3">#REF!</definedName>
    <definedName name="Operario_1ra" localSheetId="2">#REF!</definedName>
    <definedName name="Operario_1ra">#REF!</definedName>
    <definedName name="Operario_2da" localSheetId="3">#REF!</definedName>
    <definedName name="Operario_2da" localSheetId="2">#REF!</definedName>
    <definedName name="Operario_2da">#REF!</definedName>
    <definedName name="Operario_3ra" localSheetId="3">#REF!</definedName>
    <definedName name="Operario_3ra" localSheetId="2">#REF!</definedName>
    <definedName name="Operario_3ra">#REF!</definedName>
    <definedName name="OPERARIOPRIMERA">[58]SALARIOS!$C$10</definedName>
    <definedName name="OPERMAN" localSheetId="3">#REF!</definedName>
    <definedName name="OPERMAN" localSheetId="5">#REF!</definedName>
    <definedName name="OPERMAN" localSheetId="2">#REF!</definedName>
    <definedName name="OPERMAN">#REF!</definedName>
    <definedName name="OPERPAL" localSheetId="3">#REF!</definedName>
    <definedName name="OPERPAL" localSheetId="5">#REF!</definedName>
    <definedName name="OPERPAL" localSheetId="2">#REF!</definedName>
    <definedName name="OPERPAL">#REF!</definedName>
    <definedName name="ORI12FBCO" localSheetId="3">#REF!</definedName>
    <definedName name="ORI12FBCO" localSheetId="5">#REF!</definedName>
    <definedName name="ORI12FBCO" localSheetId="2">#REF!</definedName>
    <definedName name="ORI12FBCO">#REF!</definedName>
    <definedName name="ORI12FBCOFLUX" localSheetId="3">#REF!</definedName>
    <definedName name="ORI12FBCOFLUX" localSheetId="5">#REF!</definedName>
    <definedName name="ORI12FBCOFLUX" localSheetId="2">#REF!</definedName>
    <definedName name="ORI12FBCOFLUX">#REF!</definedName>
    <definedName name="ORI12FBCOFLUXPVC" localSheetId="3">#REF!</definedName>
    <definedName name="ORI12FBCOFLUXPVC" localSheetId="5">#REF!</definedName>
    <definedName name="ORI12FBCOFLUXPVC" localSheetId="2">#REF!</definedName>
    <definedName name="ORI12FBCOFLUXPVC">#REF!</definedName>
    <definedName name="ORI12FBCOPVC" localSheetId="3">#REF!</definedName>
    <definedName name="ORI12FBCOPVC" localSheetId="5">#REF!</definedName>
    <definedName name="ORI12FBCOPVC" localSheetId="2">#REF!</definedName>
    <definedName name="ORI12FBCOPVC">#REF!</definedName>
    <definedName name="ORI12FFLUXBCOCONTRA" localSheetId="3">#REF!</definedName>
    <definedName name="ORI12FFLUXBCOCONTRA" localSheetId="5">#REF!</definedName>
    <definedName name="ORI12FFLUXBCOCONTRA" localSheetId="2">#REF!</definedName>
    <definedName name="ORI12FFLUXBCOCONTRA">#REF!</definedName>
    <definedName name="ORI1FBCO" localSheetId="3">#REF!</definedName>
    <definedName name="ORI1FBCO" localSheetId="5">#REF!</definedName>
    <definedName name="ORI1FBCO" localSheetId="2">#REF!</definedName>
    <definedName name="ORI1FBCO">#REF!</definedName>
    <definedName name="ORI1FBCOFLUX" localSheetId="3">#REF!</definedName>
    <definedName name="ORI1FBCOFLUX" localSheetId="5">#REF!</definedName>
    <definedName name="ORI1FBCOFLUX" localSheetId="2">#REF!</definedName>
    <definedName name="ORI1FBCOFLUX">#REF!</definedName>
    <definedName name="ORI1FBCOFLUXPVC" localSheetId="3">#REF!</definedName>
    <definedName name="ORI1FBCOFLUXPVC" localSheetId="5">#REF!</definedName>
    <definedName name="ORI1FBCOFLUXPVC" localSheetId="2">#REF!</definedName>
    <definedName name="ORI1FBCOFLUXPVC">#REF!</definedName>
    <definedName name="ORI1FBCOPVC" localSheetId="3">#REF!</definedName>
    <definedName name="ORI1FBCOPVC" localSheetId="5">#REF!</definedName>
    <definedName name="ORI1FBCOPVC" localSheetId="2">#REF!</definedName>
    <definedName name="ORI1FBCOPVC">#REF!</definedName>
    <definedName name="ORINAL12" localSheetId="3">#REF!</definedName>
    <definedName name="ORINAL12" localSheetId="5">#REF!</definedName>
    <definedName name="ORINAL12" localSheetId="2">#REF!</definedName>
    <definedName name="ORINAL12">#REF!</definedName>
    <definedName name="ORINALFALDA" localSheetId="3">#REF!</definedName>
    <definedName name="ORINALFALDA" localSheetId="5">#REF!</definedName>
    <definedName name="ORINALFALDA" localSheetId="2">#REF!</definedName>
    <definedName name="ORINALFALDA">#REF!</definedName>
    <definedName name="ORINALPEQ" localSheetId="3">#REF!</definedName>
    <definedName name="ORINALPEQ" localSheetId="5">#REF!</definedName>
    <definedName name="ORINALPEQ" localSheetId="2">#REF!</definedName>
    <definedName name="ORINALPEQ">#REF!</definedName>
    <definedName name="ORINALSENCILLO" localSheetId="3">#REF!</definedName>
    <definedName name="ORINALSENCILLO" localSheetId="2">#REF!</definedName>
    <definedName name="ORINALSENCILLO">#REF!</definedName>
    <definedName name="orinalsimple">[20]INSUMO!$D$233</definedName>
    <definedName name="ORIPEQBCO" localSheetId="3">#REF!</definedName>
    <definedName name="ORIPEQBCO" localSheetId="5">#REF!</definedName>
    <definedName name="ORIPEQBCO" localSheetId="2">#REF!</definedName>
    <definedName name="ORIPEQBCO">#REF!</definedName>
    <definedName name="ORIPEQBCOPVC" localSheetId="3">#REF!</definedName>
    <definedName name="ORIPEQBCOPVC" localSheetId="5">#REF!</definedName>
    <definedName name="ORIPEQBCOPVC" localSheetId="2">#REF!</definedName>
    <definedName name="ORIPEQBCOPVC">#REF!</definedName>
    <definedName name="OTR_15" localSheetId="3">#REF!</definedName>
    <definedName name="OTR_15" localSheetId="5">#REF!</definedName>
    <definedName name="OTR_15" localSheetId="2">#REF!</definedName>
    <definedName name="OTR_15">#REF!</definedName>
    <definedName name="OTR_20" localSheetId="3">#REF!</definedName>
    <definedName name="OTR_20" localSheetId="5">#REF!</definedName>
    <definedName name="OTR_20" localSheetId="2">#REF!</definedName>
    <definedName name="OTR_20">#REF!</definedName>
    <definedName name="OTR_25" localSheetId="3">#REF!</definedName>
    <definedName name="OTR_25" localSheetId="5">#REF!</definedName>
    <definedName name="OTR_25" localSheetId="2">#REF!</definedName>
    <definedName name="OTR_25">#REF!</definedName>
    <definedName name="OTR_26" localSheetId="3">#REF!</definedName>
    <definedName name="OTR_26" localSheetId="5">#REF!</definedName>
    <definedName name="OTR_26" localSheetId="2">#REF!</definedName>
    <definedName name="OTR_26">#REF!</definedName>
    <definedName name="OTR_27" localSheetId="3">#REF!</definedName>
    <definedName name="OTR_27" localSheetId="5">#REF!</definedName>
    <definedName name="OTR_27" localSheetId="2">#REF!</definedName>
    <definedName name="OTR_27">#REF!</definedName>
    <definedName name="OTR_28" localSheetId="3">#REF!</definedName>
    <definedName name="OTR_28" localSheetId="5">#REF!</definedName>
    <definedName name="OTR_28" localSheetId="2">#REF!</definedName>
    <definedName name="OTR_28">#REF!</definedName>
    <definedName name="OTR_29" localSheetId="3">#REF!</definedName>
    <definedName name="OTR_29" localSheetId="5">#REF!</definedName>
    <definedName name="OTR_29" localSheetId="2">#REF!</definedName>
    <definedName name="OTR_29">#REF!</definedName>
    <definedName name="OTR_30" localSheetId="3">#REF!</definedName>
    <definedName name="OTR_30" localSheetId="5">#REF!</definedName>
    <definedName name="OTR_30" localSheetId="2">#REF!</definedName>
    <definedName name="OTR_30">#REF!</definedName>
    <definedName name="otractor">[63]Salarios!$D$14</definedName>
    <definedName name="OXIDOROJO" localSheetId="3">#REF!</definedName>
    <definedName name="OXIDOROJO" localSheetId="5">#REF!</definedName>
    <definedName name="OXIDOROJO" localSheetId="2">#REF!</definedName>
    <definedName name="OXIDOROJO">#REF!</definedName>
    <definedName name="OXIGENO_CIL" localSheetId="3">#REF!</definedName>
    <definedName name="OXIGENO_CIL" localSheetId="2">#REF!</definedName>
    <definedName name="OXIGENO_CIL">#REF!</definedName>
    <definedName name="P" localSheetId="3">#REF!</definedName>
    <definedName name="P" localSheetId="2">#REF!</definedName>
    <definedName name="P">#REF!</definedName>
    <definedName name="p.acera.horm">'[16]Analisis Unitarios'!$E$1580</definedName>
    <definedName name="p.acometida.agua.media">'[16]Analisis Unitarios'!$E$1182</definedName>
    <definedName name="p.bord.conten">'[16]Analisis Unitarios'!$E$1564</definedName>
    <definedName name="p.camp">'[16]Analisis Unitarios'!$E$237</definedName>
    <definedName name="p.cap.horm.2.5pulg">'[16]Analisis Unitarios'!$E$1764</definedName>
    <definedName name="p.cap.horm.2pulg">'[16]Analisis Unitarios'!$E$1765</definedName>
    <definedName name="p.demoli.acera">'[16]Analisis Unitarios'!$E$1632</definedName>
    <definedName name="p.demoli.conten">'[16]Analisis Unitarios'!$E$1645</definedName>
    <definedName name="p.demolicion.registro">'[16]Analisis Unitarios'!$E$1659</definedName>
    <definedName name="p.des.mov">'[16]Analisis Unitarios'!$F$222</definedName>
    <definedName name="p.desvio.provi">'[16]Analisis Unitarios'!$E$255</definedName>
    <definedName name="p.esc.superficie">'[16]Analisis Unitarios'!$E$656</definedName>
    <definedName name="p.exc.equipo.3m">'[16]Analisis Unitarios'!$E$534</definedName>
    <definedName name="p.exc.mano.carguio.bote.1erkm">'[16]Analisis Unitarios'!$E$558</definedName>
    <definedName name="p.imbornal.3parrillas">'[16]Analisis Unitarios'!$E$1248</definedName>
    <definedName name="p.ing">'[16]Analisis Unitarios'!$E$195</definedName>
    <definedName name="p.limpieza.ml.alc">'[16]Analisis Unitarios'!$E$570</definedName>
    <definedName name="p.mant.tran">'[16]Analisis Unitarios'!$E$275</definedName>
    <definedName name="p.obra.entrega">'[16]Analisis Unitarios'!$E$1470</definedName>
    <definedName name="p.registro.3.4X3.4">'[16]Analisis Unitarios'!$E$1329</definedName>
    <definedName name="p.registro.de.3.6a3.4X3.0">'[16]Analisis Unitarios'!$E$1548</definedName>
    <definedName name="p.rem.tub.24">'[16]Analisis Unitarios'!$E$1600</definedName>
    <definedName name="p.rem.tub.8">'[16]Analisis Unitarios'!$E$1618</definedName>
    <definedName name="p.riego.adherencia">'[16]Analisis Unitarios'!$E$1750</definedName>
    <definedName name="p.riego.imp">'[16]Analisis Unitarios'!$E$1739</definedName>
    <definedName name="p.sum.coloc.arena">'[16]Analisis Unitarios'!$E$600</definedName>
    <definedName name="p.sum.reg.niv.base">'[16]Analisis Unitarios'!$E$625</definedName>
    <definedName name="p.sum.reg.niv.subbase">'[16]Analisis Unitarios'!$E$636</definedName>
    <definedName name="p.term.sub.rasante">'[16]Analisis Unitarios'!$E$647</definedName>
    <definedName name="P.U." localSheetId="3">#REF!</definedName>
    <definedName name="P.U." localSheetId="5">#REF!</definedName>
    <definedName name="P.U." localSheetId="2">#REF!</definedName>
    <definedName name="P.U.">#REF!</definedName>
    <definedName name="P.U.Amercoat_385ASA">[68]Insumos!$E$15</definedName>
    <definedName name="P.U.Amercoat_385ASA_2">#N/A</definedName>
    <definedName name="P.U.Amercoat_385ASA_3">#N/A</definedName>
    <definedName name="P.U.Dimecote9">[68]Insumos!$E$13</definedName>
    <definedName name="P.U.Dimecote9_2">#N/A</definedName>
    <definedName name="P.U.Dimecote9_3">#N/A</definedName>
    <definedName name="P.U.Thinner1000">[68]Insumos!$E$12</definedName>
    <definedName name="P.U.Thinner1000_2">#N/A</definedName>
    <definedName name="P.U.Thinner1000_3">#N/A</definedName>
    <definedName name="P.U.Urethane_Acrilico">[68]Insumos!$E$17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3">#REF!</definedName>
    <definedName name="P1XE" localSheetId="5">#REF!</definedName>
    <definedName name="P1XE" localSheetId="2">#REF!</definedName>
    <definedName name="P1XE">#REF!</definedName>
    <definedName name="P1XT" localSheetId="3">#REF!</definedName>
    <definedName name="P1XT" localSheetId="5">#REF!</definedName>
    <definedName name="P1XT" localSheetId="2">#REF!</definedName>
    <definedName name="P1XT">#REF!</definedName>
    <definedName name="P1YE" localSheetId="3">#REF!</definedName>
    <definedName name="P1YE" localSheetId="5">#REF!</definedName>
    <definedName name="P1YE" localSheetId="2">#REF!</definedName>
    <definedName name="P1YE">#REF!</definedName>
    <definedName name="P1YT" localSheetId="3">#REF!</definedName>
    <definedName name="P1YT" localSheetId="5">#REF!</definedName>
    <definedName name="P1YT" localSheetId="2">#REF!</definedName>
    <definedName name="P1YT">#REF!</definedName>
    <definedName name="P2XE" localSheetId="3">#REF!</definedName>
    <definedName name="P2XE" localSheetId="5">#REF!</definedName>
    <definedName name="P2XE" localSheetId="2">#REF!</definedName>
    <definedName name="P2XE">#REF!</definedName>
    <definedName name="P2XT" localSheetId="3">#REF!</definedName>
    <definedName name="P2XT" localSheetId="5">#REF!</definedName>
    <definedName name="P2XT" localSheetId="2">#REF!</definedName>
    <definedName name="P2XT">#REF!</definedName>
    <definedName name="P2YE" localSheetId="3">#REF!</definedName>
    <definedName name="P2YE" localSheetId="5">#REF!</definedName>
    <definedName name="P2YE" localSheetId="2">#REF!</definedName>
    <definedName name="P2YE">#REF!</definedName>
    <definedName name="P3XE" localSheetId="3">#REF!</definedName>
    <definedName name="P3XE" localSheetId="5">#REF!</definedName>
    <definedName name="P3XE" localSheetId="2">#REF!</definedName>
    <definedName name="P3XE">#REF!</definedName>
    <definedName name="P3XT" localSheetId="3">#REF!</definedName>
    <definedName name="P3XT" localSheetId="5">#REF!</definedName>
    <definedName name="P3XT" localSheetId="2">#REF!</definedName>
    <definedName name="P3XT">#REF!</definedName>
    <definedName name="P3YE" localSheetId="3">#REF!</definedName>
    <definedName name="P3YE" localSheetId="5">#REF!</definedName>
    <definedName name="P3YE" localSheetId="2">#REF!</definedName>
    <definedName name="P3YE">#REF!</definedName>
    <definedName name="P3YT" localSheetId="3">#REF!</definedName>
    <definedName name="P3YT" localSheetId="5">#REF!</definedName>
    <definedName name="P3YT" localSheetId="2">#REF!</definedName>
    <definedName name="P3YT">#REF!</definedName>
    <definedName name="P4XE" localSheetId="3">#REF!</definedName>
    <definedName name="P4XE" localSheetId="5">#REF!</definedName>
    <definedName name="P4XE" localSheetId="2">#REF!</definedName>
    <definedName name="P4XE">#REF!</definedName>
    <definedName name="P4XT" localSheetId="3">#REF!</definedName>
    <definedName name="P4XT" localSheetId="5">#REF!</definedName>
    <definedName name="P4XT" localSheetId="2">#REF!</definedName>
    <definedName name="P4XT">#REF!</definedName>
    <definedName name="P4YE" localSheetId="3">#REF!</definedName>
    <definedName name="P4YE" localSheetId="5">#REF!</definedName>
    <definedName name="P4YE" localSheetId="2">#REF!</definedName>
    <definedName name="P4YE">#REF!</definedName>
    <definedName name="P4YT" localSheetId="3">#REF!</definedName>
    <definedName name="P4YT" localSheetId="5">#REF!</definedName>
    <definedName name="P4YT" localSheetId="2">#REF!</definedName>
    <definedName name="P4YT">#REF!</definedName>
    <definedName name="P5XE" localSheetId="3">#REF!</definedName>
    <definedName name="P5XE" localSheetId="5">#REF!</definedName>
    <definedName name="P5XE" localSheetId="2">#REF!</definedName>
    <definedName name="P5XE">#REF!</definedName>
    <definedName name="P5YE" localSheetId="3">#REF!</definedName>
    <definedName name="P5YE" localSheetId="5">#REF!</definedName>
    <definedName name="P5YE" localSheetId="2">#REF!</definedName>
    <definedName name="P5YE">#REF!</definedName>
    <definedName name="P5YT" localSheetId="3">#REF!</definedName>
    <definedName name="P5YT" localSheetId="5">#REF!</definedName>
    <definedName name="P5YT" localSheetId="2">#REF!</definedName>
    <definedName name="P5YT">#REF!</definedName>
    <definedName name="P6XE" localSheetId="3">#REF!</definedName>
    <definedName name="P6XE" localSheetId="5">#REF!</definedName>
    <definedName name="P6XE" localSheetId="2">#REF!</definedName>
    <definedName name="P6XE">#REF!</definedName>
    <definedName name="P6XT" localSheetId="3">#REF!</definedName>
    <definedName name="P6XT" localSheetId="5">#REF!</definedName>
    <definedName name="P6XT" localSheetId="2">#REF!</definedName>
    <definedName name="P6XT">#REF!</definedName>
    <definedName name="P6YE" localSheetId="3">#REF!</definedName>
    <definedName name="P6YE" localSheetId="5">#REF!</definedName>
    <definedName name="P6YE" localSheetId="2">#REF!</definedName>
    <definedName name="P6YE">#REF!</definedName>
    <definedName name="P6YT" localSheetId="3">#REF!</definedName>
    <definedName name="P6YT" localSheetId="5">#REF!</definedName>
    <definedName name="P6YT" localSheetId="2">#REF!</definedName>
    <definedName name="P6YT">#REF!</definedName>
    <definedName name="P7XE" localSheetId="3">#REF!</definedName>
    <definedName name="P7XE" localSheetId="5">#REF!</definedName>
    <definedName name="P7XE" localSheetId="2">#REF!</definedName>
    <definedName name="P7XE">#REF!</definedName>
    <definedName name="P7YE" localSheetId="3">#REF!</definedName>
    <definedName name="P7YE" localSheetId="5">#REF!</definedName>
    <definedName name="P7YE" localSheetId="2">#REF!</definedName>
    <definedName name="P7YE">#REF!</definedName>
    <definedName name="P7YT" localSheetId="3">#REF!</definedName>
    <definedName name="P7YT" localSheetId="5">#REF!</definedName>
    <definedName name="P7YT" localSheetId="2">#REF!</definedName>
    <definedName name="P7YT">#REF!</definedName>
    <definedName name="PABR112EMT" localSheetId="3">#REF!</definedName>
    <definedName name="PABR112EMT" localSheetId="5">#REF!</definedName>
    <definedName name="PABR112EMT" localSheetId="2">#REF!</definedName>
    <definedName name="PABR112EMT">#REF!</definedName>
    <definedName name="PABR1HG" localSheetId="3">#REF!</definedName>
    <definedName name="PABR1HG" localSheetId="5">#REF!</definedName>
    <definedName name="PABR1HG" localSheetId="2">#REF!</definedName>
    <definedName name="PABR1HG">#REF!</definedName>
    <definedName name="PABR212HG" localSheetId="3">#REF!</definedName>
    <definedName name="PABR212HG" localSheetId="5">#REF!</definedName>
    <definedName name="PABR212HG" localSheetId="2">#REF!</definedName>
    <definedName name="PABR212HG">#REF!</definedName>
    <definedName name="PABR2HG" localSheetId="3">#REF!</definedName>
    <definedName name="PABR2HG" localSheetId="5">#REF!</definedName>
    <definedName name="PABR2HG" localSheetId="2">#REF!</definedName>
    <definedName name="PABR2HG">#REF!</definedName>
    <definedName name="PABR34HG" localSheetId="3">#REF!</definedName>
    <definedName name="PABR34HG" localSheetId="5">#REF!</definedName>
    <definedName name="PABR34HG" localSheetId="2">#REF!</definedName>
    <definedName name="PABR34HG">#REF!</definedName>
    <definedName name="PABR3HG" localSheetId="3">#REF!</definedName>
    <definedName name="PABR3HG" localSheetId="5">#REF!</definedName>
    <definedName name="PABR3HG" localSheetId="2">#REF!</definedName>
    <definedName name="PABR3HG">#REF!</definedName>
    <definedName name="PABR58PER" localSheetId="3">#REF!</definedName>
    <definedName name="PABR58PER" localSheetId="5">#REF!</definedName>
    <definedName name="PABR58PER" localSheetId="2">#REF!</definedName>
    <definedName name="PABR58PER">#REF!</definedName>
    <definedName name="PACERO1" localSheetId="3">#REF!</definedName>
    <definedName name="PACERO1" localSheetId="5">#REF!</definedName>
    <definedName name="PACERO1" localSheetId="2">#REF!</definedName>
    <definedName name="PACERO1">#REF!</definedName>
    <definedName name="PACERO12" localSheetId="3">#REF!</definedName>
    <definedName name="PACERO12" localSheetId="5">#REF!</definedName>
    <definedName name="PACERO12" localSheetId="2">#REF!</definedName>
    <definedName name="PACERO12">#REF!</definedName>
    <definedName name="PACERO1225" localSheetId="3">#REF!</definedName>
    <definedName name="PACERO1225" localSheetId="5">#REF!</definedName>
    <definedName name="PACERO1225" localSheetId="2">#REF!</definedName>
    <definedName name="PACERO1225">#REF!</definedName>
    <definedName name="PACERO14" localSheetId="3">#REF!</definedName>
    <definedName name="PACERO14" localSheetId="5">#REF!</definedName>
    <definedName name="PACERO14" localSheetId="2">#REF!</definedName>
    <definedName name="PACERO14">#REF!</definedName>
    <definedName name="PACERO34" localSheetId="3">#REF!</definedName>
    <definedName name="PACERO34" localSheetId="5">#REF!</definedName>
    <definedName name="PACERO34" localSheetId="2">#REF!</definedName>
    <definedName name="PACERO34">#REF!</definedName>
    <definedName name="PACERO38" localSheetId="3">#REF!</definedName>
    <definedName name="PACERO38" localSheetId="5">#REF!</definedName>
    <definedName name="PACERO38" localSheetId="2">#REF!</definedName>
    <definedName name="PACERO38">#REF!</definedName>
    <definedName name="PACERO3825" localSheetId="3">#REF!</definedName>
    <definedName name="PACERO3825" localSheetId="5">#REF!</definedName>
    <definedName name="PACERO3825" localSheetId="2">#REF!</definedName>
    <definedName name="PACERO3825">#REF!</definedName>
    <definedName name="PACERO601" localSheetId="3">#REF!</definedName>
    <definedName name="PACERO601" localSheetId="5">#REF!</definedName>
    <definedName name="PACERO601" localSheetId="2">#REF!</definedName>
    <definedName name="PACERO601">#REF!</definedName>
    <definedName name="PACERO6012" localSheetId="3">#REF!</definedName>
    <definedName name="PACERO6012" localSheetId="5">#REF!</definedName>
    <definedName name="PACERO6012" localSheetId="2">#REF!</definedName>
    <definedName name="PACERO6012">#REF!</definedName>
    <definedName name="PACERO601225" localSheetId="3">#REF!</definedName>
    <definedName name="PACERO601225" localSheetId="5">#REF!</definedName>
    <definedName name="PACERO601225" localSheetId="2">#REF!</definedName>
    <definedName name="PACERO601225">#REF!</definedName>
    <definedName name="PACERO6034" localSheetId="3">#REF!</definedName>
    <definedName name="PACERO6034" localSheetId="5">#REF!</definedName>
    <definedName name="PACERO6034" localSheetId="2">#REF!</definedName>
    <definedName name="PACERO6034">#REF!</definedName>
    <definedName name="PACERO6038" localSheetId="3">#REF!</definedName>
    <definedName name="PACERO6038" localSheetId="5">#REF!</definedName>
    <definedName name="PACERO6038" localSheetId="2">#REF!</definedName>
    <definedName name="PACERO6038">#REF!</definedName>
    <definedName name="PACERO603825" localSheetId="3">#REF!</definedName>
    <definedName name="PACERO603825" localSheetId="5">#REF!</definedName>
    <definedName name="PACERO603825" localSheetId="2">#REF!</definedName>
    <definedName name="PACERO603825">#REF!</definedName>
    <definedName name="PACEROMALLA" localSheetId="3">#REF!</definedName>
    <definedName name="PACEROMALLA" localSheetId="5">#REF!</definedName>
    <definedName name="PACEROMALLA" localSheetId="2">#REF!</definedName>
    <definedName name="PACEROMALLA">#REF!</definedName>
    <definedName name="PADOQUINCLASICOGRIS" localSheetId="3">#REF!</definedName>
    <definedName name="PADOQUINCLASICOGRIS" localSheetId="5">#REF!</definedName>
    <definedName name="PADOQUINCLASICOGRIS" localSheetId="2">#REF!</definedName>
    <definedName name="PADOQUINCLASICOGRIS">#REF!</definedName>
    <definedName name="PADOQUINCLASICOQUEMADO" localSheetId="3">#REF!</definedName>
    <definedName name="PADOQUINCLASICOQUEMADO" localSheetId="5">#REF!</definedName>
    <definedName name="PADOQUINCLASICOQUEMADO" localSheetId="2">#REF!</definedName>
    <definedName name="PADOQUINCLASICOQUEMADO">#REF!</definedName>
    <definedName name="PADOQUINCLASICOROJO" localSheetId="3">#REF!</definedName>
    <definedName name="PADOQUINCLASICOROJO" localSheetId="5">#REF!</definedName>
    <definedName name="PADOQUINCLASICOROJO" localSheetId="2">#REF!</definedName>
    <definedName name="PADOQUINCLASICOROJO">#REF!</definedName>
    <definedName name="PADOQUINCOLONIALGRIS" localSheetId="3">#REF!</definedName>
    <definedName name="PADOQUINCOLONIALGRIS" localSheetId="5">#REF!</definedName>
    <definedName name="PADOQUINCOLONIALGRIS" localSheetId="2">#REF!</definedName>
    <definedName name="PADOQUINCOLONIALGRIS">#REF!</definedName>
    <definedName name="PADOQUINCOLONIALROJO" localSheetId="3">#REF!</definedName>
    <definedName name="PADOQUINCOLONIALROJO" localSheetId="5">#REF!</definedName>
    <definedName name="PADOQUINCOLONIALROJO" localSheetId="2">#REF!</definedName>
    <definedName name="PADOQUINCOLONIALROJO">#REF!</definedName>
    <definedName name="PADOQUINMEDITERRANEODIAMANTEGRIS" localSheetId="3">#REF!</definedName>
    <definedName name="PADOQUINMEDITERRANEODIAMANTEGRIS" localSheetId="5">#REF!</definedName>
    <definedName name="PADOQUINMEDITERRANEODIAMANTEGRIS" localSheetId="2">#REF!</definedName>
    <definedName name="PADOQUINMEDITERRANEODIAMANTEGRIS">#REF!</definedName>
    <definedName name="PADOQUINMEDITERRANEODIAMANTEQUEMADO" localSheetId="3">#REF!</definedName>
    <definedName name="PADOQUINMEDITERRANEODIAMANTEQUEMADO" localSheetId="5">#REF!</definedName>
    <definedName name="PADOQUINMEDITERRANEODIAMANTEQUEMADO" localSheetId="2">#REF!</definedName>
    <definedName name="PADOQUINMEDITERRANEODIAMANTEQUEMADO">#REF!</definedName>
    <definedName name="PADOQUINMEDITERRANEODIAMANTEROJO" localSheetId="3">#REF!</definedName>
    <definedName name="PADOQUINMEDITERRANEODIAMANTEROJO" localSheetId="5">#REF!</definedName>
    <definedName name="PADOQUINMEDITERRANEODIAMANTEROJO" localSheetId="2">#REF!</definedName>
    <definedName name="PADOQUINMEDITERRANEODIAMANTEROJO">#REF!</definedName>
    <definedName name="PADOQUINMEDITERRANEOGRIS" localSheetId="3">#REF!</definedName>
    <definedName name="PADOQUINMEDITERRANEOGRIS" localSheetId="5">#REF!</definedName>
    <definedName name="PADOQUINMEDITERRANEOGRIS" localSheetId="2">#REF!</definedName>
    <definedName name="PADOQUINMEDITERRANEOGRIS">#REF!</definedName>
    <definedName name="PADOQUINMEDITERRANEOQUEMADO" localSheetId="3">#REF!</definedName>
    <definedName name="PADOQUINMEDITERRANEOQUEMADO" localSheetId="5">#REF!</definedName>
    <definedName name="PADOQUINMEDITERRANEOQUEMADO" localSheetId="2">#REF!</definedName>
    <definedName name="PADOQUINMEDITERRANEOQUEMADO">#REF!</definedName>
    <definedName name="PADOQUINMEDITERRANEOROJO" localSheetId="3">#REF!</definedName>
    <definedName name="PADOQUINMEDITERRANEOROJO" localSheetId="5">#REF!</definedName>
    <definedName name="PADOQUINMEDITERRANEOROJO" localSheetId="2">#REF!</definedName>
    <definedName name="PADOQUINMEDITERRANEOROJO">#REF!</definedName>
    <definedName name="PADOQUINOLYMPUSGRIS" localSheetId="3">#REF!</definedName>
    <definedName name="PADOQUINOLYMPUSGRIS" localSheetId="5">#REF!</definedName>
    <definedName name="PADOQUINOLYMPUSGRIS" localSheetId="2">#REF!</definedName>
    <definedName name="PADOQUINOLYMPUSGRIS">#REF!</definedName>
    <definedName name="PADOQUINOLYMPUSNEGRO" localSheetId="3">#REF!</definedName>
    <definedName name="PADOQUINOLYMPUSNEGRO" localSheetId="5">#REF!</definedName>
    <definedName name="PADOQUINOLYMPUSNEGRO" localSheetId="2">#REF!</definedName>
    <definedName name="PADOQUINOLYMPUSNEGRO">#REF!</definedName>
    <definedName name="PADOQUINOLYMPUSQUEMADO" localSheetId="3">#REF!</definedName>
    <definedName name="PADOQUINOLYMPUSQUEMADO" localSheetId="5">#REF!</definedName>
    <definedName name="PADOQUINOLYMPUSQUEMADO" localSheetId="2">#REF!</definedName>
    <definedName name="PADOQUINOLYMPUSQUEMADO">#REF!</definedName>
    <definedName name="PADOQUINOLYMPUSROJO" localSheetId="3">#REF!</definedName>
    <definedName name="PADOQUINOLYMPUSROJO" localSheetId="5">#REF!</definedName>
    <definedName name="PADOQUINOLYMPUSROJO" localSheetId="2">#REF!</definedName>
    <definedName name="PADOQUINOLYMPUSROJO">#REF!</definedName>
    <definedName name="pala" localSheetId="3">#REF!</definedName>
    <definedName name="pala" localSheetId="5">#REF!</definedName>
    <definedName name="pala" localSheetId="2">#REF!</definedName>
    <definedName name="pala">#REF!</definedName>
    <definedName name="PALA_950" localSheetId="3">#REF!</definedName>
    <definedName name="PALA_950" localSheetId="2">#REF!</definedName>
    <definedName name="PALA_950">#REF!</definedName>
    <definedName name="Pala_Tramotina" localSheetId="3">#REF!</definedName>
    <definedName name="Pala_Tramotina" localSheetId="5">#REF!</definedName>
    <definedName name="Pala_Tramotina" localSheetId="2">#REF!</definedName>
    <definedName name="Pala_Tramotina">#REF!</definedName>
    <definedName name="palacuadrada">[26]INSUMO!$D$58</definedName>
    <definedName name="PALM" localSheetId="3">#REF!</definedName>
    <definedName name="PALM" localSheetId="5">#REF!</definedName>
    <definedName name="PALM" localSheetId="2">#REF!</definedName>
    <definedName name="PALM">#REF!</definedName>
    <definedName name="PALPUA14" localSheetId="3">#REF!</definedName>
    <definedName name="PALPUA14" localSheetId="5">#REF!</definedName>
    <definedName name="PALPUA14" localSheetId="2">#REF!</definedName>
    <definedName name="PALPUA14">#REF!</definedName>
    <definedName name="PALPUA16" localSheetId="3">#REF!</definedName>
    <definedName name="PALPUA16" localSheetId="5">#REF!</definedName>
    <definedName name="PALPUA16" localSheetId="2">#REF!</definedName>
    <definedName name="PALPUA16">#REF!</definedName>
    <definedName name="PAMAEXT">[27]UASD!$F$3329</definedName>
    <definedName name="PAMAINT">[27]UASD!$F$3320</definedName>
    <definedName name="PANEL_DIST_24C" localSheetId="3">#REF!</definedName>
    <definedName name="PANEL_DIST_24C" localSheetId="2">#REF!</definedName>
    <definedName name="PANEL_DIST_24C">#REF!</definedName>
    <definedName name="PANEL_DIST_32C" localSheetId="3">#REF!</definedName>
    <definedName name="PANEL_DIST_32C" localSheetId="2">#REF!</definedName>
    <definedName name="PANEL_DIST_32C">#REF!</definedName>
    <definedName name="PANEL_DIST_4a8C" localSheetId="3">#REF!</definedName>
    <definedName name="PANEL_DIST_4a8C" localSheetId="2">#REF!</definedName>
    <definedName name="PANEL_DIST_4a8C">#REF!</definedName>
    <definedName name="PANEL12CIR" localSheetId="3">#REF!</definedName>
    <definedName name="PANEL12CIR" localSheetId="5">#REF!</definedName>
    <definedName name="PANEL12CIR" localSheetId="2">#REF!</definedName>
    <definedName name="PANEL12CIR">#REF!</definedName>
    <definedName name="PANEL16CIR" localSheetId="3">#REF!</definedName>
    <definedName name="PANEL16CIR" localSheetId="5">#REF!</definedName>
    <definedName name="PANEL16CIR" localSheetId="2">#REF!</definedName>
    <definedName name="PANEL16CIR">#REF!</definedName>
    <definedName name="PANEL24CIR" localSheetId="3">#REF!</definedName>
    <definedName name="PANEL24CIR" localSheetId="5">#REF!</definedName>
    <definedName name="PANEL24CIR" localSheetId="2">#REF!</definedName>
    <definedName name="PANEL24CIR">#REF!</definedName>
    <definedName name="PANEL2CIR" localSheetId="3">#REF!</definedName>
    <definedName name="PANEL2CIR" localSheetId="5">#REF!</definedName>
    <definedName name="PANEL2CIR" localSheetId="2">#REF!</definedName>
    <definedName name="PANEL2CIR">#REF!</definedName>
    <definedName name="PANEL4CIR" localSheetId="3">#REF!</definedName>
    <definedName name="PANEL4CIR" localSheetId="5">#REF!</definedName>
    <definedName name="PANEL4CIR" localSheetId="2">#REF!</definedName>
    <definedName name="PANEL4CIR">#REF!</definedName>
    <definedName name="PANEL612CONTRA" localSheetId="3">#REF!</definedName>
    <definedName name="PANEL612CONTRA" localSheetId="5">#REF!</definedName>
    <definedName name="PANEL612CONTRA" localSheetId="2">#REF!</definedName>
    <definedName name="PANEL612CONTRA">#REF!</definedName>
    <definedName name="PANEL6CIR" localSheetId="3">#REF!</definedName>
    <definedName name="PANEL6CIR" localSheetId="5">#REF!</definedName>
    <definedName name="PANEL6CIR" localSheetId="2">#REF!</definedName>
    <definedName name="PANEL6CIR">#REF!</definedName>
    <definedName name="PANEL8CIR" localSheetId="3">#REF!</definedName>
    <definedName name="PANEL8CIR" localSheetId="5">#REF!</definedName>
    <definedName name="PANEL8CIR" localSheetId="2">#REF!</definedName>
    <definedName name="PANEL8CIR">#REF!</definedName>
    <definedName name="PanelDist_6a12_Circ_125a" localSheetId="3">#REF!</definedName>
    <definedName name="PanelDist_6a12_Circ_125a" localSheetId="2">#REF!</definedName>
    <definedName name="PanelDist_6a12_Circ_125a">#REF!</definedName>
    <definedName name="PANGULAR12X18" localSheetId="3">#REF!</definedName>
    <definedName name="PANGULAR12X18" localSheetId="5">#REF!</definedName>
    <definedName name="PANGULAR12X18" localSheetId="2">#REF!</definedName>
    <definedName name="PANGULAR12X18">#REF!</definedName>
    <definedName name="PANGULAR12X316" localSheetId="3">#REF!</definedName>
    <definedName name="PANGULAR12X316" localSheetId="5">#REF!</definedName>
    <definedName name="PANGULAR12X316" localSheetId="2">#REF!</definedName>
    <definedName name="PANGULAR12X316">#REF!</definedName>
    <definedName name="PANGULAR15X14" localSheetId="3">#REF!</definedName>
    <definedName name="PANGULAR15X14" localSheetId="5">#REF!</definedName>
    <definedName name="PANGULAR15X14" localSheetId="2">#REF!</definedName>
    <definedName name="PANGULAR15X14">#REF!</definedName>
    <definedName name="PANGULAR1X14" localSheetId="3">#REF!</definedName>
    <definedName name="PANGULAR1X14" localSheetId="5">#REF!</definedName>
    <definedName name="PANGULAR1X14" localSheetId="2">#REF!</definedName>
    <definedName name="PANGULAR1X14">#REF!</definedName>
    <definedName name="PANGULAR1X18" localSheetId="3">#REF!</definedName>
    <definedName name="PANGULAR1X18" localSheetId="5">#REF!</definedName>
    <definedName name="PANGULAR1X18" localSheetId="2">#REF!</definedName>
    <definedName name="PANGULAR1X18">#REF!</definedName>
    <definedName name="PANGULAR25X14" localSheetId="3">#REF!</definedName>
    <definedName name="PANGULAR25X14" localSheetId="5">#REF!</definedName>
    <definedName name="PANGULAR25X14" localSheetId="2">#REF!</definedName>
    <definedName name="PANGULAR25X14">#REF!</definedName>
    <definedName name="PANGULAR2X14" localSheetId="3">#REF!</definedName>
    <definedName name="PANGULAR2X14" localSheetId="5">#REF!</definedName>
    <definedName name="PANGULAR2X14" localSheetId="2">#REF!</definedName>
    <definedName name="PANGULAR2X14">#REF!</definedName>
    <definedName name="PANGULAR34X316" localSheetId="3">#REF!</definedName>
    <definedName name="PANGULAR34X316" localSheetId="5">#REF!</definedName>
    <definedName name="PANGULAR34X316" localSheetId="2">#REF!</definedName>
    <definedName name="PANGULAR34X316">#REF!</definedName>
    <definedName name="PANGULAR3X14" localSheetId="3">#REF!</definedName>
    <definedName name="PANGULAR3X14" localSheetId="5">#REF!</definedName>
    <definedName name="PANGULAR3X14" localSheetId="2">#REF!</definedName>
    <definedName name="PANGULAR3X14">#REF!</definedName>
    <definedName name="PARAGOMASCONTRA" localSheetId="3">#REF!</definedName>
    <definedName name="PARAGOMASCONTRA" localSheetId="5">#REF!</definedName>
    <definedName name="PARAGOMASCONTRA" localSheetId="2">#REF!</definedName>
    <definedName name="PARAGOMASCONTRA">#REF!</definedName>
    <definedName name="PARARRAYOS_9KV" localSheetId="3">#REF!</definedName>
    <definedName name="PARARRAYOS_9KV" localSheetId="2">#REF!</definedName>
    <definedName name="PARARRAYOS_9KV">#REF!</definedName>
    <definedName name="PARTIDA">#REF!</definedName>
    <definedName name="PASBLAMACANOR14X40X6" localSheetId="3">#REF!</definedName>
    <definedName name="PASBLAMACANOR14X40X6" localSheetId="5">#REF!</definedName>
    <definedName name="PASBLAMACANOR14X40X6" localSheetId="2">#REF!</definedName>
    <definedName name="PASBLAMACANOR14X40X6">#REF!</definedName>
    <definedName name="PBANERAHFBCA" localSheetId="3">#REF!</definedName>
    <definedName name="PBANERAHFBCA" localSheetId="5">#REF!</definedName>
    <definedName name="PBANERAHFBCA" localSheetId="2">#REF!</definedName>
    <definedName name="PBANERAHFBCA">#REF!</definedName>
    <definedName name="PBANERAHFCOL" localSheetId="3">#REF!</definedName>
    <definedName name="PBANERAHFCOL" localSheetId="5">#REF!</definedName>
    <definedName name="PBANERAHFCOL" localSheetId="2">#REF!</definedName>
    <definedName name="PBANERAHFCOL">#REF!</definedName>
    <definedName name="PBANERALIVBCA" localSheetId="3">#REF!</definedName>
    <definedName name="PBANERALIVBCA" localSheetId="5">#REF!</definedName>
    <definedName name="PBANERALIVBCA" localSheetId="2">#REF!</definedName>
    <definedName name="PBANERALIVBCA">#REF!</definedName>
    <definedName name="PBANERALIVCOL" localSheetId="3">#REF!</definedName>
    <definedName name="PBANERALIVCOL" localSheetId="5">#REF!</definedName>
    <definedName name="PBANERALIVCOL" localSheetId="2">#REF!</definedName>
    <definedName name="PBANERALIVCOL">#REF!</definedName>
    <definedName name="PBANERAPVCBCA" localSheetId="3">#REF!</definedName>
    <definedName name="PBANERAPVCBCA" localSheetId="5">#REF!</definedName>
    <definedName name="PBANERAPVCBCA" localSheetId="2">#REF!</definedName>
    <definedName name="PBANERAPVCBCA">#REF!</definedName>
    <definedName name="PBANERAPVCCOL" localSheetId="3">#REF!</definedName>
    <definedName name="PBANERAPVCCOL" localSheetId="5">#REF!</definedName>
    <definedName name="PBANERAPVCCOL" localSheetId="2">#REF!</definedName>
    <definedName name="PBANERAPVCCOL">#REF!</definedName>
    <definedName name="PBARRAC12" localSheetId="3">#REF!</definedName>
    <definedName name="PBARRAC12" localSheetId="5">#REF!</definedName>
    <definedName name="PBARRAC12" localSheetId="2">#REF!</definedName>
    <definedName name="PBARRAC12">#REF!</definedName>
    <definedName name="PBARRAC34" localSheetId="3">#REF!</definedName>
    <definedName name="PBARRAC34" localSheetId="5">#REF!</definedName>
    <definedName name="PBARRAC34" localSheetId="2">#REF!</definedName>
    <definedName name="PBARRAC34">#REF!</definedName>
    <definedName name="PBARRAC58" localSheetId="3">#REF!</definedName>
    <definedName name="PBARRAC58" localSheetId="5">#REF!</definedName>
    <definedName name="PBARRAC58" localSheetId="2">#REF!</definedName>
    <definedName name="PBARRAC58">#REF!</definedName>
    <definedName name="PBARRAT10" localSheetId="3">#REF!</definedName>
    <definedName name="PBARRAT10" localSheetId="5">#REF!</definedName>
    <definedName name="PBARRAT10" localSheetId="2">#REF!</definedName>
    <definedName name="PBARRAT10">#REF!</definedName>
    <definedName name="PBARRAT4" localSheetId="3">#REF!</definedName>
    <definedName name="PBARRAT4" localSheetId="5">#REF!</definedName>
    <definedName name="PBARRAT4" localSheetId="2">#REF!</definedName>
    <definedName name="PBARRAT4">#REF!</definedName>
    <definedName name="PBARRAT6" localSheetId="3">#REF!</definedName>
    <definedName name="PBARRAT6" localSheetId="5">#REF!</definedName>
    <definedName name="PBARRAT6" localSheetId="2">#REF!</definedName>
    <definedName name="PBARRAT6">#REF!</definedName>
    <definedName name="PBARRAT7" localSheetId="3">#REF!</definedName>
    <definedName name="PBARRAT7" localSheetId="5">#REF!</definedName>
    <definedName name="PBARRAT7" localSheetId="2">#REF!</definedName>
    <definedName name="PBARRAT7">#REF!</definedName>
    <definedName name="PBIDETBCO" localSheetId="3">#REF!</definedName>
    <definedName name="PBIDETBCO" localSheetId="5">#REF!</definedName>
    <definedName name="PBIDETBCO" localSheetId="2">#REF!</definedName>
    <definedName name="PBIDETBCO">#REF!</definedName>
    <definedName name="PBIDETCOL" localSheetId="3">#REF!</definedName>
    <definedName name="PBIDETCOL" localSheetId="5">#REF!</definedName>
    <definedName name="PBIDETCOL" localSheetId="2">#REF!</definedName>
    <definedName name="PBIDETCOL">#REF!</definedName>
    <definedName name="PBITUPOL25MM5" localSheetId="3">#REF!</definedName>
    <definedName name="PBITUPOL25MM5" localSheetId="5">#REF!</definedName>
    <definedName name="PBITUPOL25MM5" localSheetId="2">#REF!</definedName>
    <definedName name="PBITUPOL25MM5">#REF!</definedName>
    <definedName name="PBITUPOL3MM10" localSheetId="3">#REF!</definedName>
    <definedName name="PBITUPOL3MM10" localSheetId="5">#REF!</definedName>
    <definedName name="PBITUPOL3MM10" localSheetId="2">#REF!</definedName>
    <definedName name="PBITUPOL3MM10">#REF!</definedName>
    <definedName name="PBITUPOL4MM510" localSheetId="3">#REF!</definedName>
    <definedName name="PBITUPOL4MM510" localSheetId="5">#REF!</definedName>
    <definedName name="PBITUPOL4MM510" localSheetId="2">#REF!</definedName>
    <definedName name="PBITUPOL4MM510">#REF!</definedName>
    <definedName name="PBLINTEL6" localSheetId="3">#REF!</definedName>
    <definedName name="PBLINTEL6" localSheetId="5">#REF!</definedName>
    <definedName name="PBLINTEL6" localSheetId="2">#REF!</definedName>
    <definedName name="PBLINTEL6">#REF!</definedName>
    <definedName name="PBLINTEL6X8X8" localSheetId="3">#REF!</definedName>
    <definedName name="PBLINTEL6X8X8" localSheetId="5">#REF!</definedName>
    <definedName name="PBLINTEL6X8X8" localSheetId="2">#REF!</definedName>
    <definedName name="PBLINTEL6X8X8">#REF!</definedName>
    <definedName name="PBLOCK10" localSheetId="3">#REF!</definedName>
    <definedName name="PBLOCK10" localSheetId="5">#REF!</definedName>
    <definedName name="PBLOCK10" localSheetId="2">#REF!</definedName>
    <definedName name="PBLOCK10">#REF!</definedName>
    <definedName name="PBLOCK12" localSheetId="3">#REF!</definedName>
    <definedName name="PBLOCK12" localSheetId="5">#REF!</definedName>
    <definedName name="PBLOCK12" localSheetId="2">#REF!</definedName>
    <definedName name="PBLOCK12">#REF!</definedName>
    <definedName name="PBLOCK4" localSheetId="3">#REF!</definedName>
    <definedName name="PBLOCK4" localSheetId="5">#REF!</definedName>
    <definedName name="PBLOCK4" localSheetId="2">#REF!</definedName>
    <definedName name="PBLOCK4">#REF!</definedName>
    <definedName name="PBLOCK4BARRO" localSheetId="3">#REF!</definedName>
    <definedName name="PBLOCK4BARRO" localSheetId="5">#REF!</definedName>
    <definedName name="PBLOCK4BARRO" localSheetId="2">#REF!</definedName>
    <definedName name="PBLOCK4BARRO">#REF!</definedName>
    <definedName name="PBLOCK5" localSheetId="3">#REF!</definedName>
    <definedName name="PBLOCK5" localSheetId="5">#REF!</definedName>
    <definedName name="PBLOCK5" localSheetId="2">#REF!</definedName>
    <definedName name="PBLOCK5">#REF!</definedName>
    <definedName name="PBLOCK6" localSheetId="3">#REF!</definedName>
    <definedName name="PBLOCK6" localSheetId="5">#REF!</definedName>
    <definedName name="PBLOCK6" localSheetId="2">#REF!</definedName>
    <definedName name="PBLOCK6">#REF!</definedName>
    <definedName name="PBLOCK6BARRO" localSheetId="3">#REF!</definedName>
    <definedName name="PBLOCK6BARRO" localSheetId="5">#REF!</definedName>
    <definedName name="PBLOCK6BARRO" localSheetId="2">#REF!</definedName>
    <definedName name="PBLOCK6BARRO">#REF!</definedName>
    <definedName name="PBLOCK8" localSheetId="3">#REF!</definedName>
    <definedName name="PBLOCK8" localSheetId="5">#REF!</definedName>
    <definedName name="PBLOCK8" localSheetId="2">#REF!</definedName>
    <definedName name="PBLOCK8">#REF!</definedName>
    <definedName name="PBLOCK8BARRO" localSheetId="3">#REF!</definedName>
    <definedName name="PBLOCK8BARRO" localSheetId="5">#REF!</definedName>
    <definedName name="PBLOCK8BARRO" localSheetId="2">#REF!</definedName>
    <definedName name="PBLOCK8BARRO">#REF!</definedName>
    <definedName name="PBLOCKRUST4" localSheetId="3">#REF!</definedName>
    <definedName name="PBLOCKRUST4" localSheetId="5">#REF!</definedName>
    <definedName name="PBLOCKRUST4" localSheetId="2">#REF!</definedName>
    <definedName name="PBLOCKRUST4">#REF!</definedName>
    <definedName name="PBLOCKRUST8" localSheetId="3">#REF!</definedName>
    <definedName name="PBLOCKRUST8" localSheetId="5">#REF!</definedName>
    <definedName name="PBLOCKRUST8" localSheetId="2">#REF!</definedName>
    <definedName name="PBLOCKRUST8">#REF!</definedName>
    <definedName name="PBLOQUETECHO11X20X20GRIS" localSheetId="3">#REF!</definedName>
    <definedName name="PBLOQUETECHO11X20X20GRIS" localSheetId="5">#REF!</definedName>
    <definedName name="PBLOQUETECHO11X20X20GRIS" localSheetId="2">#REF!</definedName>
    <definedName name="PBLOQUETECHO11X20X20GRIS">#REF!</definedName>
    <definedName name="PBLOQUETECHO15X60COLOR" localSheetId="3">#REF!</definedName>
    <definedName name="PBLOQUETECHO15X60COLOR" localSheetId="5">#REF!</definedName>
    <definedName name="PBLOQUETECHO15X60COLOR" localSheetId="2">#REF!</definedName>
    <definedName name="PBLOQUETECHO15X60COLOR">#REF!</definedName>
    <definedName name="PBLOQUETECHO15X60GRIS" localSheetId="3">#REF!</definedName>
    <definedName name="PBLOQUETECHO15X60GRIS" localSheetId="5">#REF!</definedName>
    <definedName name="PBLOQUETECHO15X60GRIS" localSheetId="2">#REF!</definedName>
    <definedName name="PBLOQUETECHO15X60GRIS">#REF!</definedName>
    <definedName name="PBLOVIGA6" localSheetId="3">#REF!</definedName>
    <definedName name="PBLOVIGA6" localSheetId="5">#REF!</definedName>
    <definedName name="PBLOVIGA6" localSheetId="2">#REF!</definedName>
    <definedName name="PBLOVIGA6">#REF!</definedName>
    <definedName name="PBLOVIGA8" localSheetId="3">#REF!</definedName>
    <definedName name="PBLOVIGA8" localSheetId="5">#REF!</definedName>
    <definedName name="PBLOVIGA8" localSheetId="2">#REF!</definedName>
    <definedName name="PBLOVIGA8">#REF!</definedName>
    <definedName name="PBOTONTIMBRE" localSheetId="3">#REF!</definedName>
    <definedName name="PBOTONTIMBRE" localSheetId="5">#REF!</definedName>
    <definedName name="PBOTONTIMBRE" localSheetId="2">#REF!</definedName>
    <definedName name="PBOTONTIMBRE">#REF!</definedName>
    <definedName name="PCABASBACANOR" localSheetId="3">#REF!</definedName>
    <definedName name="PCABASBACANOR" localSheetId="5">#REF!</definedName>
    <definedName name="PCABASBACANOR" localSheetId="2">#REF!</definedName>
    <definedName name="PCABASBACANOR">#REF!</definedName>
    <definedName name="PCARRETILLA" localSheetId="3">#REF!</definedName>
    <definedName name="PCARRETILLA" localSheetId="5">#REF!</definedName>
    <definedName name="PCARRETILLA" localSheetId="2">#REF!</definedName>
    <definedName name="PCARRETILLA">#REF!</definedName>
    <definedName name="PCER01" localSheetId="3">#REF!</definedName>
    <definedName name="PCER01" localSheetId="5">#REF!</definedName>
    <definedName name="PCER01" localSheetId="2">#REF!</definedName>
    <definedName name="PCER01">#REF!</definedName>
    <definedName name="PCER02" localSheetId="3">#REF!</definedName>
    <definedName name="PCER02" localSheetId="5">#REF!</definedName>
    <definedName name="PCER02" localSheetId="2">#REF!</definedName>
    <definedName name="PCER02">#REF!</definedName>
    <definedName name="PCER03" localSheetId="3">#REF!</definedName>
    <definedName name="PCER03" localSheetId="5">#REF!</definedName>
    <definedName name="PCER03" localSheetId="2">#REF!</definedName>
    <definedName name="PCER03">#REF!</definedName>
    <definedName name="PCER04" localSheetId="3">#REF!</definedName>
    <definedName name="PCER04" localSheetId="5">#REF!</definedName>
    <definedName name="PCER04" localSheetId="2">#REF!</definedName>
    <definedName name="PCER04">#REF!</definedName>
    <definedName name="PCER05" localSheetId="3">#REF!</definedName>
    <definedName name="PCER05" localSheetId="5">#REF!</definedName>
    <definedName name="PCER05" localSheetId="2">#REF!</definedName>
    <definedName name="PCER05">#REF!</definedName>
    <definedName name="PCER06" localSheetId="3">#REF!</definedName>
    <definedName name="PCER06" localSheetId="5">#REF!</definedName>
    <definedName name="PCER06" localSheetId="2">#REF!</definedName>
    <definedName name="PCER06">#REF!</definedName>
    <definedName name="PCER07" localSheetId="3">#REF!</definedName>
    <definedName name="PCER07" localSheetId="5">#REF!</definedName>
    <definedName name="PCER07" localSheetId="2">#REF!</definedName>
    <definedName name="PCER07">#REF!</definedName>
    <definedName name="PCER08" localSheetId="3">#REF!</definedName>
    <definedName name="PCER08" localSheetId="5">#REF!</definedName>
    <definedName name="PCER08" localSheetId="2">#REF!</definedName>
    <definedName name="PCER08">#REF!</definedName>
    <definedName name="PCER09" localSheetId="3">#REF!</definedName>
    <definedName name="PCER09" localSheetId="5">#REF!</definedName>
    <definedName name="PCER09" localSheetId="2">#REF!</definedName>
    <definedName name="PCER09">#REF!</definedName>
    <definedName name="PCER10" localSheetId="3">#REF!</definedName>
    <definedName name="PCER10" localSheetId="5">#REF!</definedName>
    <definedName name="PCER10" localSheetId="2">#REF!</definedName>
    <definedName name="PCER10">#REF!</definedName>
    <definedName name="PCER11" localSheetId="3">#REF!</definedName>
    <definedName name="PCER11" localSheetId="5">#REF!</definedName>
    <definedName name="PCER11" localSheetId="2">#REF!</definedName>
    <definedName name="PCER11">#REF!</definedName>
    <definedName name="PCER12" localSheetId="3">#REF!</definedName>
    <definedName name="PCER12" localSheetId="5">#REF!</definedName>
    <definedName name="PCER12" localSheetId="2">#REF!</definedName>
    <definedName name="PCER12">#REF!</definedName>
    <definedName name="PCONVARTIE58" localSheetId="3">#REF!</definedName>
    <definedName name="PCONVARTIE58" localSheetId="5">#REF!</definedName>
    <definedName name="PCONVARTIE58" localSheetId="2">#REF!</definedName>
    <definedName name="PCONVARTIE58">#REF!</definedName>
    <definedName name="PCOPAF212" localSheetId="3">#REF!</definedName>
    <definedName name="PCOPAF212" localSheetId="5">#REF!</definedName>
    <definedName name="PCOPAF212" localSheetId="2">#REF!</definedName>
    <definedName name="PCOPAF212">#REF!</definedName>
    <definedName name="PCUBO10" localSheetId="3">#REF!</definedName>
    <definedName name="PCUBO10" localSheetId="5">#REF!</definedName>
    <definedName name="PCUBO10" localSheetId="2">#REF!</definedName>
    <definedName name="PCUBO10">#REF!</definedName>
    <definedName name="PCUBO8" localSheetId="3">#REF!</definedName>
    <definedName name="PCUBO8" localSheetId="5">#REF!</definedName>
    <definedName name="PCUBO8" localSheetId="2">#REF!</definedName>
    <definedName name="PCUBO8">#REF!</definedName>
    <definedName name="PD" localSheetId="5">#REF!</definedName>
    <definedName name="PD">'[45]mov. tierra'!$D$26</definedName>
    <definedName name="PDa" localSheetId="5">'[50]V.Tierras A'!$D$14</definedName>
    <definedName name="PDa">'[51]V.Tierras A'!$D$7</definedName>
    <definedName name="PDUCHA" localSheetId="3">#REF!</definedName>
    <definedName name="PDUCHA" localSheetId="5">#REF!</definedName>
    <definedName name="PDUCHA" localSheetId="2">#REF!</definedName>
    <definedName name="PDUCHA">#REF!</definedName>
    <definedName name="PEDRAPLEN">'[37]ANALISIS PARTIDAS CARRET.'!$H$424</definedName>
    <definedName name="PEON" localSheetId="3">#REF!</definedName>
    <definedName name="PEON" localSheetId="5">#REF!</definedName>
    <definedName name="PEON" localSheetId="2">#REF!</definedName>
    <definedName name="Peon" localSheetId="0">'[28]MANO DE OBRA'!$C$69</definedName>
    <definedName name="PEON">#REF!</definedName>
    <definedName name="Peon_1" localSheetId="3">#REF!</definedName>
    <definedName name="Peon_1" localSheetId="2">#REF!</definedName>
    <definedName name="Peon_1">#REF!</definedName>
    <definedName name="Peon_Colchas">[31]MO!$B$11</definedName>
    <definedName name="PEONCARP" localSheetId="3">#REF!</definedName>
    <definedName name="PEONCARP" localSheetId="5">#REF!</definedName>
    <definedName name="PEONCARP" localSheetId="2">#REF!</definedName>
    <definedName name="PEONCARP">#REF!</definedName>
    <definedName name="Peones" localSheetId="3">#REF!</definedName>
    <definedName name="Peones" localSheetId="5">#REF!</definedName>
    <definedName name="Peones" localSheetId="2">#REF!</definedName>
    <definedName name="Peones">#REF!</definedName>
    <definedName name="Peones_2">#N/A</definedName>
    <definedName name="Peones_3">#N/A</definedName>
    <definedName name="PERFIL_CUADRADO_34">[31]INSU!$B$91</definedName>
    <definedName name="PERI" localSheetId="3">#REF!</definedName>
    <definedName name="PERI" localSheetId="5">#REF!</definedName>
    <definedName name="PERI" localSheetId="2">#REF!</definedName>
    <definedName name="PERI">#REF!</definedName>
    <definedName name="periche" localSheetId="3">#REF!</definedName>
    <definedName name="periche" localSheetId="5">#REF!</definedName>
    <definedName name="periche" localSheetId="2">#REF!</definedName>
    <definedName name="periche">#REF!</definedName>
    <definedName name="Pernos" localSheetId="3">#REF!</definedName>
    <definedName name="Pernos" localSheetId="5">#REF!</definedName>
    <definedName name="Pernos" localSheetId="2">#REF!</definedName>
    <definedName name="Pernos">#REF!</definedName>
    <definedName name="Pernos_2">"$#REF!.$B$68"</definedName>
    <definedName name="Pernos_3">"$#REF!.$B$68"</definedName>
    <definedName name="PESCOBAPLASTICA" localSheetId="3">#REF!</definedName>
    <definedName name="PESCOBAPLASTICA" localSheetId="5">#REF!</definedName>
    <definedName name="PESCOBAPLASTICA" localSheetId="2">#REF!</definedName>
    <definedName name="PESCOBAPLASTICA">#REF!</definedName>
    <definedName name="pesoportico" localSheetId="3">#REF!</definedName>
    <definedName name="pesoportico" localSheetId="5">#REF!</definedName>
    <definedName name="pesoportico" localSheetId="2">#REF!</definedName>
    <definedName name="pesoportico">#REF!</definedName>
    <definedName name="pesoportico_1">"$#REF!.$H$61"</definedName>
    <definedName name="pesoportico_2" localSheetId="3">#REF!</definedName>
    <definedName name="pesoportico_2" localSheetId="5">#REF!</definedName>
    <definedName name="pesoportico_2" localSheetId="2">#REF!</definedName>
    <definedName name="pesoportico_2">#REF!</definedName>
    <definedName name="pesoportico_3" localSheetId="3">#REF!</definedName>
    <definedName name="pesoportico_3" localSheetId="5">#REF!</definedName>
    <definedName name="pesoportico_3" localSheetId="2">#REF!</definedName>
    <definedName name="pesoportico_3">#REF!</definedName>
    <definedName name="PESTILLO" localSheetId="3">#REF!</definedName>
    <definedName name="PESTILLO" localSheetId="5">#REF!</definedName>
    <definedName name="PESTILLO" localSheetId="2">#REF!</definedName>
    <definedName name="PESTILLO">#REF!</definedName>
    <definedName name="PFREGADERO1" localSheetId="3">#REF!</definedName>
    <definedName name="PFREGADERO1" localSheetId="5">#REF!</definedName>
    <definedName name="PFREGADERO1" localSheetId="2">#REF!</definedName>
    <definedName name="PFREGADERO1">#REF!</definedName>
    <definedName name="PFREGADERO2" localSheetId="3">#REF!</definedName>
    <definedName name="PFREGADERO2" localSheetId="5">#REF!</definedName>
    <definedName name="PFREGADERO2" localSheetId="2">#REF!</definedName>
    <definedName name="PFREGADERO2">#REF!</definedName>
    <definedName name="PGLOBO6" localSheetId="3">#REF!</definedName>
    <definedName name="PGLOBO6" localSheetId="5">#REF!</definedName>
    <definedName name="PGLOBO6" localSheetId="2">#REF!</definedName>
    <definedName name="PGLOBO6">#REF!</definedName>
    <definedName name="PGRANITO30BCO" localSheetId="3">#REF!</definedName>
    <definedName name="PGRANITO30BCO" localSheetId="5">#REF!</definedName>
    <definedName name="PGRANITO30BCO" localSheetId="2">#REF!</definedName>
    <definedName name="PGRANITO30BCO">#REF!</definedName>
    <definedName name="PGRANITO30GRIS" localSheetId="3">#REF!</definedName>
    <definedName name="PGRANITO30GRIS" localSheetId="5">#REF!</definedName>
    <definedName name="PGRANITO30GRIS" localSheetId="2">#REF!</definedName>
    <definedName name="PGRANITO30GRIS">#REF!</definedName>
    <definedName name="PGRANITO40BCO" localSheetId="3">#REF!</definedName>
    <definedName name="PGRANITO40BCO" localSheetId="5">#REF!</definedName>
    <definedName name="PGRANITO40BCO" localSheetId="2">#REF!</definedName>
    <definedName name="PGRANITO40BCO">#REF!</definedName>
    <definedName name="PGRANITOBOTICELLI40BCO" localSheetId="3">#REF!</definedName>
    <definedName name="PGRANITOBOTICELLI40BCO" localSheetId="5">#REF!</definedName>
    <definedName name="PGRANITOBOTICELLI40BCO" localSheetId="2">#REF!</definedName>
    <definedName name="PGRANITOBOTICELLI40BCO">#REF!</definedName>
    <definedName name="PGRANITOBOTICELLI40COL" localSheetId="3">#REF!</definedName>
    <definedName name="PGRANITOBOTICELLI40COL" localSheetId="5">#REF!</definedName>
    <definedName name="PGRANITOBOTICELLI40COL" localSheetId="2">#REF!</definedName>
    <definedName name="PGRANITOBOTICELLI40COL">#REF!</definedName>
    <definedName name="PGRANITOPERROY40" localSheetId="3">#REF!</definedName>
    <definedName name="PGRANITOPERROY40" localSheetId="5">#REF!</definedName>
    <definedName name="PGRANITOPERROY40" localSheetId="2">#REF!</definedName>
    <definedName name="PGRANITOPERROY40">#REF!</definedName>
    <definedName name="PGRAPA1" localSheetId="3">#REF!</definedName>
    <definedName name="PGRAPA1" localSheetId="5">#REF!</definedName>
    <definedName name="PGRAPA1" localSheetId="2">#REF!</definedName>
    <definedName name="PGRAPA1">#REF!</definedName>
    <definedName name="PHCH23BCO" localSheetId="3">#REF!</definedName>
    <definedName name="PHCH23BCO" localSheetId="5">#REF!</definedName>
    <definedName name="PHCH23BCO" localSheetId="2">#REF!</definedName>
    <definedName name="PHCH23BCO">#REF!</definedName>
    <definedName name="PHCH23COL" localSheetId="3">#REF!</definedName>
    <definedName name="PHCH23COL" localSheetId="5">#REF!</definedName>
    <definedName name="PHCH23COL" localSheetId="2">#REF!</definedName>
    <definedName name="PHCH23COL">#REF!</definedName>
    <definedName name="PHCH23GRIS" localSheetId="3">#REF!</definedName>
    <definedName name="PHCH23GRIS" localSheetId="5">#REF!</definedName>
    <definedName name="PHCH23GRIS" localSheetId="2">#REF!</definedName>
    <definedName name="PHCH23GRIS">#REF!</definedName>
    <definedName name="PHCH4BCO" localSheetId="3">#REF!</definedName>
    <definedName name="PHCH4BCO" localSheetId="5">#REF!</definedName>
    <definedName name="PHCH4BCO" localSheetId="2">#REF!</definedName>
    <definedName name="PHCH4BCO">#REF!</definedName>
    <definedName name="PHCH4GRIS" localSheetId="3">#REF!</definedName>
    <definedName name="PHCH4GRIS" localSheetId="5">#REF!</definedName>
    <definedName name="PHCH4GRIS" localSheetId="2">#REF!</definedName>
    <definedName name="PHCH4GRIS">#REF!</definedName>
    <definedName name="PHCH4VERDE" localSheetId="3">#REF!</definedName>
    <definedName name="PHCH4VERDE" localSheetId="5">#REF!</definedName>
    <definedName name="PHCH4VERDE" localSheetId="2">#REF!</definedName>
    <definedName name="PHCH4VERDE">#REF!</definedName>
    <definedName name="PHCHBOTIBCO" localSheetId="3">#REF!</definedName>
    <definedName name="PHCHBOTIBCO" localSheetId="5">#REF!</definedName>
    <definedName name="PHCHBOTIBCO" localSheetId="2">#REF!</definedName>
    <definedName name="PHCHBOTIBCO">#REF!</definedName>
    <definedName name="PHCHBOTIVERDE" localSheetId="3">#REF!</definedName>
    <definedName name="PHCHBOTIVERDE" localSheetId="5">#REF!</definedName>
    <definedName name="PHCHBOTIVERDE" localSheetId="2">#REF!</definedName>
    <definedName name="PHCHBOTIVERDE">#REF!</definedName>
    <definedName name="PHCHPROYAL" localSheetId="3">#REF!</definedName>
    <definedName name="PHCHPROYAL" localSheetId="5">#REF!</definedName>
    <definedName name="PHCHPROYAL" localSheetId="2">#REF!</definedName>
    <definedName name="PHCHPROYAL">#REF!</definedName>
    <definedName name="PHCHSUPERBCO" localSheetId="3">#REF!</definedName>
    <definedName name="PHCHSUPERBCO" localSheetId="5">#REF!</definedName>
    <definedName name="PHCHSUPERBCO" localSheetId="2">#REF!</definedName>
    <definedName name="PHCHSUPERBCO">#REF!</definedName>
    <definedName name="PHCHSUPERCOL" localSheetId="3">#REF!</definedName>
    <definedName name="PHCHSUPERCOL" localSheetId="5">#REF!</definedName>
    <definedName name="PHCHSUPERCOL" localSheetId="2">#REF!</definedName>
    <definedName name="PHCHSUPERCOL">#REF!</definedName>
    <definedName name="PHCHSVIBRBCO" localSheetId="3">#REF!</definedName>
    <definedName name="PHCHSVIBRBCO" localSheetId="5">#REF!</definedName>
    <definedName name="PHCHSVIBRBCO" localSheetId="2">#REF!</definedName>
    <definedName name="PHCHSVIBRBCO">#REF!</definedName>
    <definedName name="PHCHSVIBRCOL" localSheetId="3">#REF!</definedName>
    <definedName name="PHCHSVIBRCOL" localSheetId="5">#REF!</definedName>
    <definedName name="PHCHSVIBRCOL" localSheetId="2">#REF!</definedName>
    <definedName name="PHCHSVIBRCOL">#REF!</definedName>
    <definedName name="PHCHSVIBRGRIS" localSheetId="3">#REF!</definedName>
    <definedName name="PHCHSVIBRGRIS" localSheetId="5">#REF!</definedName>
    <definedName name="PHCHSVIBRGRIS" localSheetId="2">#REF!</definedName>
    <definedName name="PHCHSVIBRGRIS">#REF!</definedName>
    <definedName name="PHCHSVIBRRUSBCO" localSheetId="3">#REF!</definedName>
    <definedName name="PHCHSVIBRRUSBCO" localSheetId="5">#REF!</definedName>
    <definedName name="PHCHSVIBRRUSBCO" localSheetId="2">#REF!</definedName>
    <definedName name="PHCHSVIBRRUSBCO">#REF!</definedName>
    <definedName name="PHCHSVIBRRUSCOL" localSheetId="3">#REF!</definedName>
    <definedName name="PHCHSVIBRRUSCOL" localSheetId="5">#REF!</definedName>
    <definedName name="PHCHSVIBRRUSCOL" localSheetId="2">#REF!</definedName>
    <definedName name="PHCHSVIBRRUSCOL">#REF!</definedName>
    <definedName name="PHCHSVIBRRUSGRIS" localSheetId="3">#REF!</definedName>
    <definedName name="PHCHSVIBRRUSGRIS" localSheetId="5">#REF!</definedName>
    <definedName name="PHCHSVIBRRUSGRIS" localSheetId="2">#REF!</definedName>
    <definedName name="PHCHSVIBRRUSGRIS">#REF!</definedName>
    <definedName name="PIACRINT">[27]UASD!$F$3554</definedName>
    <definedName name="PICER">[27]UASD!$F$3459</definedName>
    <definedName name="pico" localSheetId="3">#REF!</definedName>
    <definedName name="pico" localSheetId="5">#REF!</definedName>
    <definedName name="pico" localSheetId="2">#REF!</definedName>
    <definedName name="pico">#REF!</definedName>
    <definedName name="pie" localSheetId="3">#REF!</definedName>
    <definedName name="pie" localSheetId="2">#REF!</definedName>
    <definedName name="pie">#REF!</definedName>
    <definedName name="PIEDRA" localSheetId="3">#REF!</definedName>
    <definedName name="PIEDRA" localSheetId="2">#REF!</definedName>
    <definedName name="PIEDRA">#REF!</definedName>
    <definedName name="Piedra_de_Río" localSheetId="3">#REF!</definedName>
    <definedName name="Piedra_de_Río" localSheetId="5">#REF!</definedName>
    <definedName name="Piedra_de_Río" localSheetId="2">#REF!</definedName>
    <definedName name="Piedra_de_Río">#REF!</definedName>
    <definedName name="PIEDRA_GAVIONE_M3" localSheetId="5">'[24]MATERIALES LISTADO'!$D$12</definedName>
    <definedName name="PIEDRA_GAVIONE_M3">'[25]MATERIALES LISTADO'!$D$12</definedName>
    <definedName name="PIEDRA_GAVIONES" localSheetId="3">#REF!</definedName>
    <definedName name="PIEDRA_GAVIONES" localSheetId="2">#REF!</definedName>
    <definedName name="PIEDRA_GAVIONES">#REF!</definedName>
    <definedName name="Piedra_para_Encache" localSheetId="3">#REF!</definedName>
    <definedName name="Piedra_para_Encache" localSheetId="5">#REF!</definedName>
    <definedName name="Piedra_para_Encache" localSheetId="2">#REF!</definedName>
    <definedName name="Piedra_para_Encache">#REF!</definedName>
    <definedName name="pilote" localSheetId="3">#REF!</definedName>
    <definedName name="pilote" localSheetId="5">#REF!</definedName>
    <definedName name="pilote" localSheetId="2">#REF!</definedName>
    <definedName name="pilote">#REF!</definedName>
    <definedName name="pilotes" localSheetId="3">#REF!</definedName>
    <definedName name="pilotes" localSheetId="5">#REF!</definedName>
    <definedName name="pilotes" localSheetId="2">#REF!</definedName>
    <definedName name="pilotes">#REF!</definedName>
    <definedName name="pinacrext2">'[27]anal term'!$G$1219</definedName>
    <definedName name="PINO">[69]insumos!$D$295</definedName>
    <definedName name="Pino_Bruto_Americano">[17]Insumos!$B$75:$D$75</definedName>
    <definedName name="PINO1X4X12" localSheetId="3">#REF!</definedName>
    <definedName name="PINO1X4X12" localSheetId="5">#REF!</definedName>
    <definedName name="PINO1X4X12" localSheetId="2">#REF!</definedName>
    <definedName name="PINO1X4X12">#REF!</definedName>
    <definedName name="PINO1X4X12TRAT" localSheetId="3">#REF!</definedName>
    <definedName name="PINO1X4X12TRAT" localSheetId="5">#REF!</definedName>
    <definedName name="PINO1X4X12TRAT" localSheetId="2">#REF!</definedName>
    <definedName name="PINO1X4X12TRAT">#REF!</definedName>
    <definedName name="pinoamaricanobrutop2">[26]INSUMO!$D$98</definedName>
    <definedName name="PINOAME">[18]Mat!$D$46</definedName>
    <definedName name="pinobruto">[19]MATERIALES!$G$33</definedName>
    <definedName name="PINOBRUTO1x4x10" localSheetId="3">#REF!</definedName>
    <definedName name="PINOBRUTO1x4x10" localSheetId="5">#REF!</definedName>
    <definedName name="PINOBRUTO1x4x10" localSheetId="2">#REF!</definedName>
    <definedName name="PINOBRUTO1x4x10">#REF!</definedName>
    <definedName name="PINOBRUTO4x4x12" localSheetId="3">#REF!</definedName>
    <definedName name="PINOBRUTO4x4x12" localSheetId="5">#REF!</definedName>
    <definedName name="PINOBRUTO4x4x12" localSheetId="2">#REF!</definedName>
    <definedName name="PINOBRUTO4x4x12">#REF!</definedName>
    <definedName name="PINOBRUTOTRAT" localSheetId="3">#REF!</definedName>
    <definedName name="PINOBRUTOTRAT" localSheetId="5">#REF!</definedName>
    <definedName name="PINOBRUTOTRAT" localSheetId="2">#REF!</definedName>
    <definedName name="PINOBRUTOTRAT">#REF!</definedName>
    <definedName name="PINOBRUTOTRAT1x4x10" localSheetId="3">#REF!</definedName>
    <definedName name="PINOBRUTOTRAT1x4x10" localSheetId="5">#REF!</definedName>
    <definedName name="PINOBRUTOTRAT1x4x10" localSheetId="2">#REF!</definedName>
    <definedName name="PINOBRUTOTRAT1x4x10">#REF!</definedName>
    <definedName name="PINOBRUTOTRAT4x4x12" localSheetId="3">#REF!</definedName>
    <definedName name="PINOBRUTOTRAT4x4x12" localSheetId="5">#REF!</definedName>
    <definedName name="PINOBRUTOTRAT4x4x12" localSheetId="2">#REF!</definedName>
    <definedName name="PINOBRUTOTRAT4x4x12">#REF!</definedName>
    <definedName name="PINODOROBCOALA" localSheetId="3">#REF!</definedName>
    <definedName name="PINODOROBCOALA" localSheetId="5">#REF!</definedName>
    <definedName name="PINODOROBCOALA" localSheetId="2">#REF!</definedName>
    <definedName name="PINODOROBCOALA">#REF!</definedName>
    <definedName name="PINODOROBCOCORR" localSheetId="3">#REF!</definedName>
    <definedName name="PINODOROBCOCORR" localSheetId="5">#REF!</definedName>
    <definedName name="PINODOROBCOCORR" localSheetId="2">#REF!</definedName>
    <definedName name="PINODOROBCOCORR">#REF!</definedName>
    <definedName name="PINODOROBCOST" localSheetId="3">#REF!</definedName>
    <definedName name="PINODOROBCOST" localSheetId="5">#REF!</definedName>
    <definedName name="PINODOROBCOST" localSheetId="2">#REF!</definedName>
    <definedName name="PINODOROBCOST">#REF!</definedName>
    <definedName name="PINODOROCOLALA" localSheetId="3">#REF!</definedName>
    <definedName name="PINODOROCOLALA" localSheetId="5">#REF!</definedName>
    <definedName name="PINODOROCOLALA" localSheetId="2">#REF!</definedName>
    <definedName name="PINODOROCOLALA">#REF!</definedName>
    <definedName name="PINODOROFLUX" localSheetId="3">#REF!</definedName>
    <definedName name="PINODOROFLUX" localSheetId="5">#REF!</definedName>
    <definedName name="PINODOROFLUX" localSheetId="2">#REF!</definedName>
    <definedName name="PINODOROFLUX">#REF!</definedName>
    <definedName name="PINTACRIEXT" localSheetId="3">#REF!</definedName>
    <definedName name="PINTACRIEXT" localSheetId="5">#REF!</definedName>
    <definedName name="PINTACRIEXT" localSheetId="2">#REF!</definedName>
    <definedName name="PINTACRIEXT">#REF!</definedName>
    <definedName name="PINTACRIEXTAND" localSheetId="3">#REF!</definedName>
    <definedName name="PINTACRIEXTAND" localSheetId="5">#REF!</definedName>
    <definedName name="PINTACRIEXTAND" localSheetId="2">#REF!</definedName>
    <definedName name="PINTACRIEXTAND">#REF!</definedName>
    <definedName name="PINTACRIINT" localSheetId="3">#REF!</definedName>
    <definedName name="PINTACRIINT" localSheetId="5">#REF!</definedName>
    <definedName name="PINTACRIINT" localSheetId="2">#REF!</definedName>
    <definedName name="PINTACRIINT">#REF!</definedName>
    <definedName name="PINTECO" localSheetId="3">#REF!</definedName>
    <definedName name="PINTECO" localSheetId="5">#REF!</definedName>
    <definedName name="PINTECO" localSheetId="2">#REF!</definedName>
    <definedName name="PINTECO">#REF!</definedName>
    <definedName name="PINTEPOX" localSheetId="3">#REF!</definedName>
    <definedName name="PINTEPOX" localSheetId="5">#REF!</definedName>
    <definedName name="PINTEPOX" localSheetId="2">#REF!</definedName>
    <definedName name="PINTEPOX">#REF!</definedName>
    <definedName name="PINTERRUPOR1" localSheetId="3">#REF!</definedName>
    <definedName name="PINTERRUPOR1" localSheetId="5">#REF!</definedName>
    <definedName name="PINTERRUPOR1" localSheetId="2">#REF!</definedName>
    <definedName name="PINTERRUPOR1">#REF!</definedName>
    <definedName name="PINTERRUPTOR2" localSheetId="3">#REF!</definedName>
    <definedName name="PINTERRUPTOR2" localSheetId="5">#REF!</definedName>
    <definedName name="PINTERRUPTOR2" localSheetId="2">#REF!</definedName>
    <definedName name="PINTERRUPTOR2">#REF!</definedName>
    <definedName name="PINTERRUPTOR3" localSheetId="3">#REF!</definedName>
    <definedName name="PINTERRUPTOR3" localSheetId="5">#REF!</definedName>
    <definedName name="PINTERRUPTOR3" localSheetId="2">#REF!</definedName>
    <definedName name="PINTERRUPTOR3">#REF!</definedName>
    <definedName name="PINTERRUPTOR3VIAS" localSheetId="3">#REF!</definedName>
    <definedName name="PINTERRUPTOR3VIAS" localSheetId="5">#REF!</definedName>
    <definedName name="PINTERRUPTOR3VIAS" localSheetId="2">#REF!</definedName>
    <definedName name="PINTERRUPTOR3VIAS">#REF!</definedName>
    <definedName name="PINTERRUPTOR4VIAS" localSheetId="3">#REF!</definedName>
    <definedName name="PINTERRUPTOR4VIAS" localSheetId="5">#REF!</definedName>
    <definedName name="PINTERRUPTOR4VIAS" localSheetId="2">#REF!</definedName>
    <definedName name="PINTERRUPTOR4VIAS">#REF!</definedName>
    <definedName name="PINTERRUPTORPILOTO" localSheetId="3">#REF!</definedName>
    <definedName name="PINTERRUPTORPILOTO" localSheetId="5">#REF!</definedName>
    <definedName name="PINTERRUPTORPILOTO" localSheetId="2">#REF!</definedName>
    <definedName name="PINTERRUPTORPILOTO">#REF!</definedName>
    <definedName name="PINTERRUPTORSEG100A2P" localSheetId="3">#REF!</definedName>
    <definedName name="PINTERRUPTORSEG100A2P" localSheetId="5">#REF!</definedName>
    <definedName name="PINTERRUPTORSEG100A2P" localSheetId="2">#REF!</definedName>
    <definedName name="PINTERRUPTORSEG100A2P">#REF!</definedName>
    <definedName name="PINTERRUPTORSEG30A2P" localSheetId="3">#REF!</definedName>
    <definedName name="PINTERRUPTORSEG30A2P" localSheetId="5">#REF!</definedName>
    <definedName name="PINTERRUPTORSEG30A2P" localSheetId="2">#REF!</definedName>
    <definedName name="PINTERRUPTORSEG30A2P">#REF!</definedName>
    <definedName name="PINTERRUPTORSEG60A2P" localSheetId="3">#REF!</definedName>
    <definedName name="PINTERRUPTORSEG60A2P" localSheetId="5">#REF!</definedName>
    <definedName name="PINTERRUPTORSEG60A2P" localSheetId="2">#REF!</definedName>
    <definedName name="PINTERRUPTORSEG60A2P">#REF!</definedName>
    <definedName name="PINTLACA" localSheetId="3">#REF!</definedName>
    <definedName name="PINTLACA" localSheetId="5">#REF!</definedName>
    <definedName name="PINTLACA" localSheetId="2">#REF!</definedName>
    <definedName name="PINTLACA">#REF!</definedName>
    <definedName name="PINTMAN" localSheetId="3">#REF!</definedName>
    <definedName name="PINTMAN" localSheetId="5">#REF!</definedName>
    <definedName name="PINTMAN" localSheetId="2">#REF!</definedName>
    <definedName name="PINTMAN">#REF!</definedName>
    <definedName name="PINTMANAND" localSheetId="3">#REF!</definedName>
    <definedName name="PINTMANAND" localSheetId="5">#REF!</definedName>
    <definedName name="PINTMANAND" localSheetId="2">#REF!</definedName>
    <definedName name="PINTMANAND">#REF!</definedName>
    <definedName name="PINTURA_ACR_COLOR_PREPARADO" localSheetId="3">#REF!</definedName>
    <definedName name="PINTURA_ACR_COLOR_PREPARADO" localSheetId="2">#REF!</definedName>
    <definedName name="PINTURA_ACR_COLOR_PREPARADO">#REF!</definedName>
    <definedName name="PINTURA_ACR_EXT" localSheetId="3">#REF!</definedName>
    <definedName name="PINTURA_ACR_EXT" localSheetId="2">#REF!</definedName>
    <definedName name="PINTURA_ACR_EXT">#REF!</definedName>
    <definedName name="PINTURA_ACR_INT" localSheetId="3">#REF!</definedName>
    <definedName name="PINTURA_ACR_INT" localSheetId="2">#REF!</definedName>
    <definedName name="PINTURA_ACR_INT">#REF!</definedName>
    <definedName name="PINTURA_BASE" localSheetId="3">#REF!</definedName>
    <definedName name="PINTURA_BASE" localSheetId="2">#REF!</definedName>
    <definedName name="PINTURA_BASE">#REF!</definedName>
    <definedName name="Pintura_Epóxica_Popular" localSheetId="3">#REF!</definedName>
    <definedName name="Pintura_Epóxica_Popular" localSheetId="5">#REF!</definedName>
    <definedName name="Pintura_Epóxica_Popular" localSheetId="2">#REF!</definedName>
    <definedName name="Pintura_Epóxica_Popular">#REF!</definedName>
    <definedName name="Pintura_Epóxica_Popular_2">#N/A</definedName>
    <definedName name="Pintura_Epóxica_Popular_3">#N/A</definedName>
    <definedName name="PINTURA_MANTENIMIENTO" localSheetId="3">#REF!</definedName>
    <definedName name="PINTURA_MANTENIMIENTO" localSheetId="2">#REF!</definedName>
    <definedName name="PINTURA_MANTENIMIENTO">#REF!</definedName>
    <definedName name="PINTURA_OXIDO_ROJO" localSheetId="3">#REF!</definedName>
    <definedName name="PINTURA_OXIDO_ROJO" localSheetId="2">#REF!</definedName>
    <definedName name="PINTURA_OXIDO_ROJO">#REF!</definedName>
    <definedName name="pinturaacriliagls">[26]INSUMO!$D$374</definedName>
    <definedName name="pinturaacrilica">'[26]MANO DE OBRA'!$D$424</definedName>
    <definedName name="pinturaantihongo">[26]INSUMO!$D$382</definedName>
    <definedName name="pinturaantioxidante">[26]INSUMO!$D$383</definedName>
    <definedName name="pinturas" localSheetId="3">#REF!</definedName>
    <definedName name="pinturas" localSheetId="5">#REF!</definedName>
    <definedName name="pinturas" localSheetId="2">#REF!</definedName>
    <definedName name="pinturas">#REF!</definedName>
    <definedName name="pinturasemiglossgl">[26]INSUMO!$D$381</definedName>
    <definedName name="PISO_GRANITO_FONDO_BCO">[31]INSU!$B$103</definedName>
    <definedName name="PISO01" localSheetId="3">#REF!</definedName>
    <definedName name="PISO01" localSheetId="5">#REF!</definedName>
    <definedName name="PISO01" localSheetId="2">#REF!</definedName>
    <definedName name="PISO01">#REF!</definedName>
    <definedName name="PISO09" localSheetId="3">#REF!</definedName>
    <definedName name="PISO09" localSheetId="5">#REF!</definedName>
    <definedName name="PISO09" localSheetId="2">#REF!</definedName>
    <definedName name="PISO09">#REF!</definedName>
    <definedName name="PISOADOCLAGRIS" localSheetId="3">#REF!</definedName>
    <definedName name="PISOADOCLAGRIS" localSheetId="5">#REF!</definedName>
    <definedName name="PISOADOCLAGRIS" localSheetId="2">#REF!</definedName>
    <definedName name="PISOADOCLAGRIS">#REF!</definedName>
    <definedName name="PISOADOCLAQUEM" localSheetId="3">#REF!</definedName>
    <definedName name="PISOADOCLAQUEM" localSheetId="5">#REF!</definedName>
    <definedName name="PISOADOCLAQUEM" localSheetId="2">#REF!</definedName>
    <definedName name="PISOADOCLAQUEM">#REF!</definedName>
    <definedName name="PISOADOCLAROJO" localSheetId="3">#REF!</definedName>
    <definedName name="PISOADOCLAROJO" localSheetId="5">#REF!</definedName>
    <definedName name="PISOADOCLAROJO" localSheetId="2">#REF!</definedName>
    <definedName name="PISOADOCLAROJO">#REF!</definedName>
    <definedName name="PISOADOCOLGRIS" localSheetId="3">#REF!</definedName>
    <definedName name="PISOADOCOLGRIS" localSheetId="5">#REF!</definedName>
    <definedName name="PISOADOCOLGRIS" localSheetId="2">#REF!</definedName>
    <definedName name="PISOADOCOLGRIS">#REF!</definedName>
    <definedName name="PISOADOCOLROJO" localSheetId="3">#REF!</definedName>
    <definedName name="PISOADOCOLROJO" localSheetId="5">#REF!</definedName>
    <definedName name="PISOADOCOLROJO" localSheetId="2">#REF!</definedName>
    <definedName name="PISOADOCOLROJO">#REF!</definedName>
    <definedName name="PISOADOMEDGRIS" localSheetId="3">#REF!</definedName>
    <definedName name="PISOADOMEDGRIS" localSheetId="5">#REF!</definedName>
    <definedName name="PISOADOMEDGRIS" localSheetId="2">#REF!</definedName>
    <definedName name="PISOADOMEDGRIS">#REF!</definedName>
    <definedName name="PISOADOMEDQUEM" localSheetId="3">#REF!</definedName>
    <definedName name="PISOADOMEDQUEM" localSheetId="5">#REF!</definedName>
    <definedName name="PISOADOMEDQUEM" localSheetId="2">#REF!</definedName>
    <definedName name="PISOADOMEDQUEM">#REF!</definedName>
    <definedName name="PISOADOMEDROJO" localSheetId="3">#REF!</definedName>
    <definedName name="PISOADOMEDROJO" localSheetId="5">#REF!</definedName>
    <definedName name="PISOADOMEDROJO" localSheetId="2">#REF!</definedName>
    <definedName name="PISOADOMEDROJO">#REF!</definedName>
    <definedName name="PISOGRA1233030BCO" localSheetId="3">#REF!</definedName>
    <definedName name="PISOGRA1233030BCO" localSheetId="5">#REF!</definedName>
    <definedName name="PISOGRA1233030BCO" localSheetId="2">#REF!</definedName>
    <definedName name="PISOGRA1233030BCO">#REF!</definedName>
    <definedName name="PISOGRA1233030GRIS" localSheetId="3">#REF!</definedName>
    <definedName name="PISOGRA1233030GRIS" localSheetId="5">#REF!</definedName>
    <definedName name="PISOGRA1233030GRIS" localSheetId="2">#REF!</definedName>
    <definedName name="PISOGRA1233030GRIS">#REF!</definedName>
    <definedName name="PISOGRA1234040BCO" localSheetId="3">#REF!</definedName>
    <definedName name="PISOGRA1234040BCO" localSheetId="5">#REF!</definedName>
    <definedName name="PISOGRA1234040BCO" localSheetId="2">#REF!</definedName>
    <definedName name="PISOGRA1234040BCO">#REF!</definedName>
    <definedName name="PISOGRABOTI4040BCO" localSheetId="3">#REF!</definedName>
    <definedName name="PISOGRABOTI4040BCO" localSheetId="5">#REF!</definedName>
    <definedName name="PISOGRABOTI4040BCO" localSheetId="2">#REF!</definedName>
    <definedName name="PISOGRABOTI4040BCO">#REF!</definedName>
    <definedName name="PISOGRABOTI4040COL" localSheetId="3">#REF!</definedName>
    <definedName name="PISOGRABOTI4040COL" localSheetId="5">#REF!</definedName>
    <definedName name="PISOGRABOTI4040COL" localSheetId="2">#REF!</definedName>
    <definedName name="PISOGRABOTI4040COL">#REF!</definedName>
    <definedName name="pisogranitoblanco30x30">[41]INSUMO!$D$63</definedName>
    <definedName name="PISOGRAPROY4040" localSheetId="3">#REF!</definedName>
    <definedName name="PISOGRAPROY4040" localSheetId="5">#REF!</definedName>
    <definedName name="PISOGRAPROY4040" localSheetId="2">#REF!</definedName>
    <definedName name="PISOGRAPROY4040">#REF!</definedName>
    <definedName name="PISOHFV10" localSheetId="3">#REF!</definedName>
    <definedName name="PISOHFV10" localSheetId="5">#REF!</definedName>
    <definedName name="PISOHFV10" localSheetId="2">#REF!</definedName>
    <definedName name="PISOHFV10">#REF!</definedName>
    <definedName name="PISOLADEXAPEQ" localSheetId="3">#REF!</definedName>
    <definedName name="PISOLADEXAPEQ" localSheetId="5">#REF!</definedName>
    <definedName name="PISOLADEXAPEQ" localSheetId="2">#REF!</definedName>
    <definedName name="PISOLADEXAPEQ">#REF!</definedName>
    <definedName name="PISOLADFERIAPEQ" localSheetId="3">#REF!</definedName>
    <definedName name="PISOLADFERIAPEQ" localSheetId="5">#REF!</definedName>
    <definedName name="PISOLADFERIAPEQ" localSheetId="2">#REF!</definedName>
    <definedName name="PISOLADFERIAPEQ">#REF!</definedName>
    <definedName name="PISOMOSROJ2525" localSheetId="3">#REF!</definedName>
    <definedName name="PISOMOSROJ2525" localSheetId="5">#REF!</definedName>
    <definedName name="PISOMOSROJ2525" localSheetId="2">#REF!</definedName>
    <definedName name="PISOMOSROJ2525">#REF!</definedName>
    <definedName name="PISOPUL10" localSheetId="3">#REF!</definedName>
    <definedName name="PISOPUL10" localSheetId="5">#REF!</definedName>
    <definedName name="PISOPUL10" localSheetId="2">#REF!</definedName>
    <definedName name="PISOPUL10">#REF!</definedName>
    <definedName name="PITACRILLICA" localSheetId="3">#REF!</definedName>
    <definedName name="PITACRILLICA" localSheetId="2">#REF!</definedName>
    <definedName name="PITACRILLICA">#REF!</definedName>
    <definedName name="PITECONOMICA" localSheetId="3">#REF!</definedName>
    <definedName name="PITECONOMICA" localSheetId="2">#REF!</definedName>
    <definedName name="PITECONOMICA">#REF!</definedName>
    <definedName name="pitesmalte" localSheetId="3">#REF!</definedName>
    <definedName name="pitesmalte" localSheetId="2">#REF!</definedName>
    <definedName name="pitesmalte">#REF!</definedName>
    <definedName name="PITMANTENIMIENTO" localSheetId="3">#REF!</definedName>
    <definedName name="PITMANTENIMIENTO" localSheetId="2">#REF!</definedName>
    <definedName name="PITMANTENIMIENTO">#REF!</definedName>
    <definedName name="pitoxidoverde" localSheetId="3">#REF!</definedName>
    <definedName name="pitoxidoverde" localSheetId="2">#REF!</definedName>
    <definedName name="pitoxidoverde">#REF!</definedName>
    <definedName name="PITSATINADA" localSheetId="3">#REF!</definedName>
    <definedName name="PITSATINADA" localSheetId="2">#REF!</definedName>
    <definedName name="PITSATINADA">#REF!</definedName>
    <definedName name="pitsemiglos" localSheetId="3">#REF!</definedName>
    <definedName name="pitsemiglos" localSheetId="2">#REF!</definedName>
    <definedName name="pitsemiglos">#REF!</definedName>
    <definedName name="pl">[13]analisis!$G$2432</definedName>
    <definedName name="Placas2" localSheetId="3">#REF!</definedName>
    <definedName name="Placas2" localSheetId="2">#REF!</definedName>
    <definedName name="Placas2">#REF!</definedName>
    <definedName name="PLADRILLO2X2X8" localSheetId="3">#REF!</definedName>
    <definedName name="PLADRILLO2X2X8" localSheetId="5">#REF!</definedName>
    <definedName name="PLADRILLO2X2X8" localSheetId="2">#REF!</definedName>
    <definedName name="PLADRILLO2X2X8">#REF!</definedName>
    <definedName name="PLADRILLO2X4X8" localSheetId="3">#REF!</definedName>
    <definedName name="PLADRILLO2X4X8" localSheetId="5">#REF!</definedName>
    <definedName name="PLADRILLO2X4X8" localSheetId="2">#REF!</definedName>
    <definedName name="PLADRILLO2X4X8">#REF!</definedName>
    <definedName name="PLAMPARAFLUORES24" localSheetId="3">#REF!</definedName>
    <definedName name="PLAMPARAFLUORES24" localSheetId="5">#REF!</definedName>
    <definedName name="PLAMPARAFLUORES24" localSheetId="2">#REF!</definedName>
    <definedName name="PLAMPARAFLUORES24">#REF!</definedName>
    <definedName name="PLAMPARAFLUORESSUP2TDIFTRANS" localSheetId="3">#REF!</definedName>
    <definedName name="PLAMPARAFLUORESSUP2TDIFTRANS" localSheetId="5">#REF!</definedName>
    <definedName name="PLAMPARAFLUORESSUP2TDIFTRANS" localSheetId="2">#REF!</definedName>
    <definedName name="PLAMPARAFLUORESSUP2TDIFTRANS">#REF!</definedName>
    <definedName name="Plancha_de_Plywood_4_x8_x3_4" localSheetId="3">#REF!</definedName>
    <definedName name="Plancha_de_Plywood_4_x8_x3_4" localSheetId="5">#REF!</definedName>
    <definedName name="Plancha_de_Plywood_4_x8_x3_4" localSheetId="2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 localSheetId="3">#REF!</definedName>
    <definedName name="PLANTA_ELECTRICA" localSheetId="2">#REF!</definedName>
    <definedName name="PLANTA_ELECTRICA">#REF!</definedName>
    <definedName name="Planta_Eléctrica_para_tesado" localSheetId="3">#REF!</definedName>
    <definedName name="Planta_Eléctrica_para_tesado" localSheetId="5">#REF!</definedName>
    <definedName name="Planta_Eléctrica_para_tesado" localSheetId="2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[31]INSU!$B$90</definedName>
    <definedName name="PLAVADERO1" localSheetId="3">#REF!</definedName>
    <definedName name="PLAVADERO1" localSheetId="5">#REF!</definedName>
    <definedName name="PLAVADERO1" localSheetId="2">#REF!</definedName>
    <definedName name="PLAVADERO1">#REF!</definedName>
    <definedName name="PLAVADERO2" localSheetId="3">#REF!</definedName>
    <definedName name="PLAVADERO2" localSheetId="5">#REF!</definedName>
    <definedName name="PLAVADERO2" localSheetId="2">#REF!</definedName>
    <definedName name="PLAVADERO2">#REF!</definedName>
    <definedName name="PLAVBCO" localSheetId="3">#REF!</definedName>
    <definedName name="PLAVBCO" localSheetId="5">#REF!</definedName>
    <definedName name="PLAVBCO" localSheetId="2">#REF!</definedName>
    <definedName name="PLAVBCO">#REF!</definedName>
    <definedName name="PLAVBCOPEQ" localSheetId="3">#REF!</definedName>
    <definedName name="PLAVBCOPEQ" localSheetId="5">#REF!</definedName>
    <definedName name="PLAVBCOPEQ" localSheetId="2">#REF!</definedName>
    <definedName name="PLAVBCOPEQ">#REF!</definedName>
    <definedName name="PLAVCOL" localSheetId="3">#REF!</definedName>
    <definedName name="PLAVCOL" localSheetId="5">#REF!</definedName>
    <definedName name="PLAVCOL" localSheetId="2">#REF!</definedName>
    <definedName name="PLAVCOL">#REF!</definedName>
    <definedName name="PLAVOVABCO" localSheetId="3">#REF!</definedName>
    <definedName name="PLAVOVABCO" localSheetId="5">#REF!</definedName>
    <definedName name="PLAVOVABCO" localSheetId="2">#REF!</definedName>
    <definedName name="PLAVOVABCO">#REF!</definedName>
    <definedName name="PLAVOVACOL" localSheetId="3">#REF!</definedName>
    <definedName name="PLAVOVACOL" localSheetId="5">#REF!</definedName>
    <definedName name="PLAVOVACOL" localSheetId="2">#REF!</definedName>
    <definedName name="PLAVOVACOL">#REF!</definedName>
    <definedName name="PLAVPEDCOL" localSheetId="3">#REF!</definedName>
    <definedName name="PLAVPEDCOL" localSheetId="5">#REF!</definedName>
    <definedName name="PLAVPEDCOL" localSheetId="2">#REF!</definedName>
    <definedName name="PLAVPEDCOL">#REF!</definedName>
    <definedName name="PLAYELPINAR">#REF!</definedName>
    <definedName name="PLIGADORA2" localSheetId="3">[54]Ins!$F$549</definedName>
    <definedName name="PLIGADORA2" localSheetId="5">[53]Ins!$F$549</definedName>
    <definedName name="PLIGADORA2">[55]Ins!$F$549</definedName>
    <definedName name="plmadera1x4" localSheetId="3">#REF!</definedName>
    <definedName name="plmadera1x4" localSheetId="2">#REF!</definedName>
    <definedName name="plmadera1x4">#REF!</definedName>
    <definedName name="plmadera2x4" localSheetId="3">#REF!</definedName>
    <definedName name="plmadera2x4" localSheetId="2">#REF!</definedName>
    <definedName name="plmadera2x4">#REF!</definedName>
    <definedName name="plmadera4x4" localSheetId="3">#REF!</definedName>
    <definedName name="plmadera4x4" localSheetId="2">#REF!</definedName>
    <definedName name="plmadera4x4">#REF!</definedName>
    <definedName name="Plom" localSheetId="3">#REF!</definedName>
    <definedName name="Plom" localSheetId="5">#REF!</definedName>
    <definedName name="Plom" localSheetId="2">#REF!</definedName>
    <definedName name="Plom">#REF!</definedName>
    <definedName name="PLOMERO" localSheetId="3">#REF!</definedName>
    <definedName name="PLOMERO" localSheetId="5">#REF!</definedName>
    <definedName name="PLOMERO" localSheetId="2">#REF!</definedName>
    <definedName name="PLOMERO">#REF!</definedName>
    <definedName name="PLOMERO_SOLDADOR" localSheetId="3">#REF!</definedName>
    <definedName name="PLOMERO_SOLDADOR" localSheetId="2">#REF!</definedName>
    <definedName name="PLOMERO_SOLDADOR">#REF!</definedName>
    <definedName name="PLOMEROAYUDANTE" localSheetId="3">#REF!</definedName>
    <definedName name="PLOMEROAYUDANTE" localSheetId="5">#REF!</definedName>
    <definedName name="PLOMEROAYUDANTE" localSheetId="2">#REF!</definedName>
    <definedName name="PLOMEROAYUDANTE">#REF!</definedName>
    <definedName name="PLOMEROOFICIAL" localSheetId="3">#REF!</definedName>
    <definedName name="PLOMEROOFICIAL" localSheetId="5">#REF!</definedName>
    <definedName name="PLOMEROOFICIAL" localSheetId="2">#REF!</definedName>
    <definedName name="PLOMEROOFICIAL">#REF!</definedName>
    <definedName name="PLOSABARROEXAGDE" localSheetId="3">#REF!</definedName>
    <definedName name="PLOSABARROEXAGDE" localSheetId="5">#REF!</definedName>
    <definedName name="PLOSABARROEXAGDE" localSheetId="2">#REF!</definedName>
    <definedName name="PLOSABARROEXAGDE">#REF!</definedName>
    <definedName name="PLOSABARROEXAGONALPEQUEÑA" localSheetId="3">#REF!</definedName>
    <definedName name="PLOSABARROEXAGONALPEQUEÑA" localSheetId="5">#REF!</definedName>
    <definedName name="PLOSABARROEXAGONALPEQUEÑA" localSheetId="2">#REF!</definedName>
    <definedName name="PLOSABARROEXAGONALPEQUEÑA">#REF!</definedName>
    <definedName name="PLOSABARROFERIAGDE" localSheetId="3">#REF!</definedName>
    <definedName name="PLOSABARROFERIAGDE" localSheetId="5">#REF!</definedName>
    <definedName name="PLOSABARROFERIAGDE" localSheetId="2">#REF!</definedName>
    <definedName name="PLOSABARROFERIAGDE">#REF!</definedName>
    <definedName name="PLOSABARROFERIAPEQ" localSheetId="3">#REF!</definedName>
    <definedName name="PLOSABARROFERIAPEQ" localSheetId="5">#REF!</definedName>
    <definedName name="PLOSABARROFERIAPEQ" localSheetId="2">#REF!</definedName>
    <definedName name="PLOSABARROFERIAPEQ">#REF!</definedName>
    <definedName name="PLYW">[18]Mat!$D$49</definedName>
    <definedName name="PLYWOOD" localSheetId="3">#REF!</definedName>
    <definedName name="PLYWOOD" localSheetId="2">#REF!</definedName>
    <definedName name="PLYWOOD">#REF!</definedName>
    <definedName name="PLYWOOD_34_2CARAS" localSheetId="3">#REF!</definedName>
    <definedName name="PLYWOOD_34_2CARAS" localSheetId="2">#REF!</definedName>
    <definedName name="PLYWOOD_34_2CARAS">#REF!</definedName>
    <definedName name="plywood34">[26]INSUMO!$D$109</definedName>
    <definedName name="PMALLA38" localSheetId="3">#REF!</definedName>
    <definedName name="PMALLA38" localSheetId="5">#REF!</definedName>
    <definedName name="PMALLA38" localSheetId="2">#REF!</definedName>
    <definedName name="PMALLA38">#REF!</definedName>
    <definedName name="PMALLACAL9HG6" localSheetId="3">#REF!</definedName>
    <definedName name="PMALLACAL9HG6" localSheetId="5">#REF!</definedName>
    <definedName name="PMALLACAL9HG6" localSheetId="2">#REF!</definedName>
    <definedName name="PMALLACAL9HG6">#REF!</definedName>
    <definedName name="PMALLACAL9HG7" localSheetId="3">#REF!</definedName>
    <definedName name="PMALLACAL9HG7" localSheetId="5">#REF!</definedName>
    <definedName name="PMALLACAL9HG7" localSheetId="2">#REF!</definedName>
    <definedName name="PMALLACAL9HG7">#REF!</definedName>
    <definedName name="PMES12COLOR" localSheetId="3">#REF!</definedName>
    <definedName name="PMES12COLOR" localSheetId="5">#REF!</definedName>
    <definedName name="PMES12COLOR" localSheetId="2">#REF!</definedName>
    <definedName name="PMES12COLOR">#REF!</definedName>
    <definedName name="PMES23BCO" localSheetId="3">#REF!</definedName>
    <definedName name="PMES23BCO" localSheetId="5">#REF!</definedName>
    <definedName name="PMES23BCO" localSheetId="2">#REF!</definedName>
    <definedName name="PMES23BCO">#REF!</definedName>
    <definedName name="PMES23GRAVCOL" localSheetId="3">#REF!</definedName>
    <definedName name="PMES23GRAVCOL" localSheetId="5">#REF!</definedName>
    <definedName name="PMES23GRAVCOL" localSheetId="2">#REF!</definedName>
    <definedName name="PMES23GRAVCOL">#REF!</definedName>
    <definedName name="PMES23GRAVGRIS" localSheetId="3">#REF!</definedName>
    <definedName name="PMES23GRAVGRIS" localSheetId="5">#REF!</definedName>
    <definedName name="PMES23GRAVGRIS" localSheetId="2">#REF!</definedName>
    <definedName name="PMES23GRAVGRIS">#REF!</definedName>
    <definedName name="PMES23GRIS" localSheetId="3">#REF!</definedName>
    <definedName name="PMES23GRIS" localSheetId="5">#REF!</definedName>
    <definedName name="PMES23GRIS" localSheetId="2">#REF!</definedName>
    <definedName name="PMES23GRIS">#REF!</definedName>
    <definedName name="PMES4BCO" localSheetId="3">#REF!</definedName>
    <definedName name="PMES4BCO" localSheetId="5">#REF!</definedName>
    <definedName name="PMES4BCO" localSheetId="2">#REF!</definedName>
    <definedName name="PMES4BCO">#REF!</definedName>
    <definedName name="PMOSAICO25X25ROJO" localSheetId="3">#REF!</definedName>
    <definedName name="PMOSAICO25X25ROJO" localSheetId="5">#REF!</definedName>
    <definedName name="PMOSAICO25X25ROJO" localSheetId="2">#REF!</definedName>
    <definedName name="PMOSAICO25X25ROJO">#REF!</definedName>
    <definedName name="PMOSAICOGRAVILLA30X30BLANCO" localSheetId="3">#REF!</definedName>
    <definedName name="PMOSAICOGRAVILLA30X30BLANCO" localSheetId="5">#REF!</definedName>
    <definedName name="PMOSAICOGRAVILLA30X30BLANCO" localSheetId="2">#REF!</definedName>
    <definedName name="PMOSAICOGRAVILLA30X30BLANCO">#REF!</definedName>
    <definedName name="PMOSAICOGRAVILLA30X30GRIS" localSheetId="3">#REF!</definedName>
    <definedName name="PMOSAICOGRAVILLA30X30GRIS" localSheetId="5">#REF!</definedName>
    <definedName name="PMOSAICOGRAVILLA30X30GRIS" localSheetId="2">#REF!</definedName>
    <definedName name="PMOSAICOGRAVILLA30X30GRIS">#REF!</definedName>
    <definedName name="PMOSAICOGRAVILLA30X30ROJO" localSheetId="3">#REF!</definedName>
    <definedName name="PMOSAICOGRAVILLA30X30ROJO" localSheetId="5">#REF!</definedName>
    <definedName name="PMOSAICOGRAVILLA30X30ROJO" localSheetId="2">#REF!</definedName>
    <definedName name="PMOSAICOGRAVILLA30X30ROJO">#REF!</definedName>
    <definedName name="PMOSAICOGRAVILLA30X30SUPERBLANCO" localSheetId="3">#REF!</definedName>
    <definedName name="PMOSAICOGRAVILLA30X30SUPERBLANCO" localSheetId="5">#REF!</definedName>
    <definedName name="PMOSAICOGRAVILLA30X30SUPERBLANCO" localSheetId="2">#REF!</definedName>
    <definedName name="PMOSAICOGRAVILLA30X30SUPERBLANCO">#REF!</definedName>
    <definedName name="PMOSAICOGRAVILLA30X30SUPERCOLOR" localSheetId="3">#REF!</definedName>
    <definedName name="PMOSAICOGRAVILLA30X30SUPERCOLOR" localSheetId="5">#REF!</definedName>
    <definedName name="PMOSAICOGRAVILLA30X30SUPERCOLOR" localSheetId="2">#REF!</definedName>
    <definedName name="PMOSAICOGRAVILLA30X30SUPERCOLOR">#REF!</definedName>
    <definedName name="PMOSAICOGRAVILLA30X30SUPERGRIS" localSheetId="3">#REF!</definedName>
    <definedName name="PMOSAICOGRAVILLA30X30SUPERGRIS" localSheetId="5">#REF!</definedName>
    <definedName name="PMOSAICOGRAVILLA30X30SUPERGRIS" localSheetId="2">#REF!</definedName>
    <definedName name="PMOSAICOGRAVILLA30X30SUPERGRIS">#REF!</definedName>
    <definedName name="porcent.herram.equi.asfalto">'[16]Analisis Unitarios'!$K$11</definedName>
    <definedName name="porcent.herram.equi.mov.tier" localSheetId="5">'[16]Analisis Unitarios'!$K$7</definedName>
    <definedName name="porcent.herram.equi.mov.tier">'[16]Analisis Unitarios'!$K$7</definedName>
    <definedName name="porcent.herram.equi.obra.arte" localSheetId="5">'[16]Analisis Unitarios'!$K$9</definedName>
    <definedName name="porcent.herram.equi.obra.arte">'[16]Analisis Unitarios'!$K$9</definedName>
    <definedName name="porcent.herram.equi.obra.arte.tub">'[16]Analisis Unitarios'!$K$21</definedName>
    <definedName name="porcent.mat.gastable">'[16]Analisis Unitarios'!$K$13</definedName>
    <definedName name="porcentaje" localSheetId="0">#REF!*#REF!</definedName>
    <definedName name="porcentaje_2">"$#REF!.$J$12"</definedName>
    <definedName name="porcentaje_3">"$#REF!.$J$12"</definedName>
    <definedName name="porciento" localSheetId="3">#REF!</definedName>
    <definedName name="porciento" localSheetId="5">#REF!</definedName>
    <definedName name="porciento" localSheetId="2">#REF!</definedName>
    <definedName name="porciento">#REF!</definedName>
    <definedName name="PORTACANDADO" localSheetId="3">#REF!</definedName>
    <definedName name="PORTACANDADO" localSheetId="5">#REF!</definedName>
    <definedName name="PORTACANDADO" localSheetId="2">#REF!</definedName>
    <definedName name="PORTACANDADO">#REF!</definedName>
    <definedName name="POSTE_HA_25_CUAD" localSheetId="3">#REF!</definedName>
    <definedName name="POSTE_HA_25_CUAD" localSheetId="2">#REF!</definedName>
    <definedName name="POSTE_HA_25_CUAD">#REF!</definedName>
    <definedName name="POSTE_HA_30_CUAD" localSheetId="3">#REF!</definedName>
    <definedName name="POSTE_HA_30_CUAD" localSheetId="2">#REF!</definedName>
    <definedName name="POSTE_HA_30_CUAD">#REF!</definedName>
    <definedName name="POSTE_HA_35_CUAD" localSheetId="3">#REF!</definedName>
    <definedName name="POSTE_HA_35_CUAD" localSheetId="2">#REF!</definedName>
    <definedName name="POSTE_HA_35_CUAD">#REF!</definedName>
    <definedName name="POSTE_HA_40_CUAD" localSheetId="3">#REF!</definedName>
    <definedName name="POSTE_HA_40_CUAD" localSheetId="2">#REF!</definedName>
    <definedName name="POSTE_HA_40_CUAD">#REF!</definedName>
    <definedName name="POZO10" localSheetId="3">#REF!</definedName>
    <definedName name="POZO10" localSheetId="5">#REF!</definedName>
    <definedName name="POZO10" localSheetId="2">#REF!</definedName>
    <definedName name="POZO10">#REF!</definedName>
    <definedName name="POZO8" localSheetId="3">#REF!</definedName>
    <definedName name="POZO8" localSheetId="5">#REF!</definedName>
    <definedName name="POZO8" localSheetId="2">#REF!</definedName>
    <definedName name="POZO8">#REF!</definedName>
    <definedName name="PPAL1123CDOB" localSheetId="3">#REF!</definedName>
    <definedName name="PPAL1123CDOB" localSheetId="5">#REF!</definedName>
    <definedName name="PPAL1123CDOB" localSheetId="2">#REF!</definedName>
    <definedName name="PPAL1123CDOB">#REF!</definedName>
    <definedName name="PPAL1123CSENC" localSheetId="3">#REF!</definedName>
    <definedName name="PPAL1123CSENC" localSheetId="5">#REF!</definedName>
    <definedName name="PPAL1123CSENC" localSheetId="2">#REF!</definedName>
    <definedName name="PPAL1123CSENC">#REF!</definedName>
    <definedName name="PPALACUADRADA" localSheetId="3">#REF!</definedName>
    <definedName name="PPALACUADRADA" localSheetId="5">#REF!</definedName>
    <definedName name="PPALACUADRADA" localSheetId="2">#REF!</definedName>
    <definedName name="PPALACUADRADA">#REF!</definedName>
    <definedName name="PPALAREDONDA" localSheetId="3">#REF!</definedName>
    <definedName name="PPALAREDONDA" localSheetId="5">#REF!</definedName>
    <definedName name="PPALAREDONDA" localSheetId="2">#REF!</definedName>
    <definedName name="PPALAREDONDA">#REF!</definedName>
    <definedName name="PPANEL12A24" localSheetId="3">#REF!</definedName>
    <definedName name="PPANEL12A24" localSheetId="5">#REF!</definedName>
    <definedName name="PPANEL12A24" localSheetId="2">#REF!</definedName>
    <definedName name="PPANEL12A24">#REF!</definedName>
    <definedName name="PPANEL2A4" localSheetId="3">#REF!</definedName>
    <definedName name="PPANEL2A4" localSheetId="5">#REF!</definedName>
    <definedName name="PPANEL2A4" localSheetId="2">#REF!</definedName>
    <definedName name="PPANEL2A4">#REF!</definedName>
    <definedName name="PPANEL4A8" localSheetId="3">#REF!</definedName>
    <definedName name="PPANEL4A8" localSheetId="5">#REF!</definedName>
    <definedName name="PPANEL4A8" localSheetId="2">#REF!</definedName>
    <definedName name="PPANEL4A8">#REF!</definedName>
    <definedName name="PPANEL6A12" localSheetId="3">#REF!</definedName>
    <definedName name="PPANEL6A12" localSheetId="5">#REF!</definedName>
    <definedName name="PPANEL6A12" localSheetId="2">#REF!</definedName>
    <definedName name="PPANEL6A12">#REF!</definedName>
    <definedName name="PPANEL8A16" localSheetId="3">#REF!</definedName>
    <definedName name="PPANEL8A16" localSheetId="5">#REF!</definedName>
    <definedName name="PPANEL8A16" localSheetId="2">#REF!</definedName>
    <definedName name="PPANEL8A16">#REF!</definedName>
    <definedName name="PPANRLCON100" localSheetId="3">#REF!</definedName>
    <definedName name="PPANRLCON100" localSheetId="5">#REF!</definedName>
    <definedName name="PPANRLCON100" localSheetId="2">#REF!</definedName>
    <definedName name="PPANRLCON100">#REF!</definedName>
    <definedName name="PPANRLCON60" localSheetId="3">#REF!</definedName>
    <definedName name="PPANRLCON60" localSheetId="5">#REF!</definedName>
    <definedName name="PPANRLCON60" localSheetId="2">#REF!</definedName>
    <definedName name="PPANRLCON60">#REF!</definedName>
    <definedName name="PPARAGOMA" localSheetId="3">#REF!</definedName>
    <definedName name="PPARAGOMA" localSheetId="5">#REF!</definedName>
    <definedName name="PPARAGOMA" localSheetId="2">#REF!</definedName>
    <definedName name="PPARAGOMA">#REF!</definedName>
    <definedName name="PPD">'[70]med.mov.de tierras'!$D$6</definedName>
    <definedName name="PPERFIL112X112" localSheetId="3">#REF!</definedName>
    <definedName name="PPERFIL112X112" localSheetId="5">#REF!</definedName>
    <definedName name="PPERFIL112X112" localSheetId="2">#REF!</definedName>
    <definedName name="PPERFIL112X112">#REF!</definedName>
    <definedName name="PPERFIL1X1" localSheetId="3">#REF!</definedName>
    <definedName name="PPERFIL1X1" localSheetId="5">#REF!</definedName>
    <definedName name="PPERFIL1X1" localSheetId="2">#REF!</definedName>
    <definedName name="PPERFIL1X1">#REF!</definedName>
    <definedName name="PPERFIL1X2" localSheetId="3">#REF!</definedName>
    <definedName name="PPERFIL1X2" localSheetId="5">#REF!</definedName>
    <definedName name="PPERFIL1X2" localSheetId="2">#REF!</definedName>
    <definedName name="PPERFIL1X2">#REF!</definedName>
    <definedName name="PPERFIL2X2" localSheetId="3">#REF!</definedName>
    <definedName name="PPERFIL2X2" localSheetId="5">#REF!</definedName>
    <definedName name="PPERFIL2X2" localSheetId="2">#REF!</definedName>
    <definedName name="PPERFIL2X2">#REF!</definedName>
    <definedName name="PPERFIL2X3" localSheetId="3">#REF!</definedName>
    <definedName name="PPERFIL2X3" localSheetId="5">#REF!</definedName>
    <definedName name="PPERFIL2X3" localSheetId="2">#REF!</definedName>
    <definedName name="PPERFIL2X3">#REF!</definedName>
    <definedName name="PPERFIL2X4" localSheetId="3">#REF!</definedName>
    <definedName name="PPERFIL2X4" localSheetId="5">#REF!</definedName>
    <definedName name="PPERFIL2X4" localSheetId="2">#REF!</definedName>
    <definedName name="PPERFIL2X4">#REF!</definedName>
    <definedName name="PPERFIL3X3" localSheetId="3">#REF!</definedName>
    <definedName name="PPERFIL3X3" localSheetId="5">#REF!</definedName>
    <definedName name="PPERFIL3X3" localSheetId="2">#REF!</definedName>
    <definedName name="PPERFIL3X3">#REF!</definedName>
    <definedName name="PPERFIL4X4" localSheetId="3">#REF!</definedName>
    <definedName name="PPERFIL4X4" localSheetId="5">#REF!</definedName>
    <definedName name="PPERFIL4X4" localSheetId="2">#REF!</definedName>
    <definedName name="PPERFIL4X4">#REF!</definedName>
    <definedName name="PPERFILHG112X112" localSheetId="3">#REF!</definedName>
    <definedName name="PPERFILHG112X112" localSheetId="5">#REF!</definedName>
    <definedName name="PPERFILHG112X112" localSheetId="2">#REF!</definedName>
    <definedName name="PPERFILHG112X112">#REF!</definedName>
    <definedName name="PPERFILHG2X2" localSheetId="3">#REF!</definedName>
    <definedName name="PPERFILHG2X2" localSheetId="5">#REF!</definedName>
    <definedName name="PPERFILHG2X2" localSheetId="2">#REF!</definedName>
    <definedName name="PPERFILHG2X2">#REF!</definedName>
    <definedName name="PPERFILHG2X3" localSheetId="3">#REF!</definedName>
    <definedName name="PPERFILHG2X3" localSheetId="5">#REF!</definedName>
    <definedName name="PPERFILHG2X3" localSheetId="2">#REF!</definedName>
    <definedName name="PPERFILHG2X3">#REF!</definedName>
    <definedName name="PPERFILHG34X34" localSheetId="3">#REF!</definedName>
    <definedName name="PPERFILHG34X34" localSheetId="5">#REF!</definedName>
    <definedName name="PPERFILHG34X34" localSheetId="2">#REF!</definedName>
    <definedName name="PPERFILHG34X34">#REF!</definedName>
    <definedName name="PPINTACRIBCO" localSheetId="3">#REF!</definedName>
    <definedName name="PPINTACRIBCO" localSheetId="5">#REF!</definedName>
    <definedName name="PPINTACRIBCO" localSheetId="2">#REF!</definedName>
    <definedName name="PPINTACRIBCO">#REF!</definedName>
    <definedName name="PPINTACRIEXT" localSheetId="3">#REF!</definedName>
    <definedName name="PPINTACRIEXT" localSheetId="5">#REF!</definedName>
    <definedName name="PPINTACRIEXT" localSheetId="2">#REF!</definedName>
    <definedName name="PPINTACRIEXT">#REF!</definedName>
    <definedName name="PPINTEPOX" localSheetId="3">#REF!</definedName>
    <definedName name="PPINTEPOX" localSheetId="5">#REF!</definedName>
    <definedName name="PPINTEPOX" localSheetId="2">#REF!</definedName>
    <definedName name="PPINTEPOX">#REF!</definedName>
    <definedName name="PPINTMAN" localSheetId="3">#REF!</definedName>
    <definedName name="PPINTMAN" localSheetId="5">#REF!</definedName>
    <definedName name="PPINTMAN" localSheetId="2">#REF!</definedName>
    <definedName name="PPINTMAN">#REF!</definedName>
    <definedName name="PPLA112X14" localSheetId="3">#REF!</definedName>
    <definedName name="PPLA112X14" localSheetId="5">#REF!</definedName>
    <definedName name="PPLA112X14" localSheetId="2">#REF!</definedName>
    <definedName name="PPLA112X14">#REF!</definedName>
    <definedName name="PPLA12X18" localSheetId="3">#REF!</definedName>
    <definedName name="PPLA12X18" localSheetId="5">#REF!</definedName>
    <definedName name="PPLA12X18" localSheetId="2">#REF!</definedName>
    <definedName name="PPLA12X18">#REF!</definedName>
    <definedName name="PPLA12X316" localSheetId="3">#REF!</definedName>
    <definedName name="PPLA12X316" localSheetId="5">#REF!</definedName>
    <definedName name="PPLA12X316" localSheetId="2">#REF!</definedName>
    <definedName name="PPLA12X316">#REF!</definedName>
    <definedName name="PPLA2X14" localSheetId="3">#REF!</definedName>
    <definedName name="PPLA2X14" localSheetId="5">#REF!</definedName>
    <definedName name="PPLA2X14" localSheetId="2">#REF!</definedName>
    <definedName name="PPLA2X14">#REF!</definedName>
    <definedName name="PPLA34X14" localSheetId="3">#REF!</definedName>
    <definedName name="PPLA34X14" localSheetId="5">#REF!</definedName>
    <definedName name="PPLA34X14" localSheetId="2">#REF!</definedName>
    <definedName name="PPLA34X14">#REF!</definedName>
    <definedName name="PPLA34X316" localSheetId="3">#REF!</definedName>
    <definedName name="PPLA34X316" localSheetId="5">#REF!</definedName>
    <definedName name="PPLA34X316" localSheetId="2">#REF!</definedName>
    <definedName name="PPLA34X316">#REF!</definedName>
    <definedName name="PPLA3X14" localSheetId="3">#REF!</definedName>
    <definedName name="PPLA3X14" localSheetId="5">#REF!</definedName>
    <definedName name="PPLA3X14" localSheetId="2">#REF!</definedName>
    <definedName name="PPLA3X14">#REF!</definedName>
    <definedName name="PPLA4X14" localSheetId="3">#REF!</definedName>
    <definedName name="PPLA4X14" localSheetId="5">#REF!</definedName>
    <definedName name="PPLA4X14" localSheetId="2">#REF!</definedName>
    <definedName name="PPLA4X14">#REF!</definedName>
    <definedName name="PPUERTAENR" localSheetId="3">#REF!</definedName>
    <definedName name="PPUERTAENR" localSheetId="5">#REF!</definedName>
    <definedName name="PPUERTAENR" localSheetId="2">#REF!</definedName>
    <definedName name="PPUERTAENR">#REF!</definedName>
    <definedName name="PRASTRILLO" localSheetId="3">#REF!</definedName>
    <definedName name="PRASTRILLO" localSheetId="5">#REF!</definedName>
    <definedName name="PRASTRILLO" localSheetId="2">#REF!</definedName>
    <definedName name="PRASTRILLO">#REF!</definedName>
    <definedName name="pre_asiento_arena" localSheetId="3">#REF!</definedName>
    <definedName name="pre_asiento_arena" localSheetId="5">#REF!</definedName>
    <definedName name="pre_asiento_arena" localSheetId="2">#REF!</definedName>
    <definedName name="pre_asiento_arena">#REF!</definedName>
    <definedName name="pre_bote" localSheetId="3">#REF!</definedName>
    <definedName name="pre_bote" localSheetId="5">#REF!</definedName>
    <definedName name="pre_bote" localSheetId="2">#REF!</definedName>
    <definedName name="pre_bote">#REF!</definedName>
    <definedName name="pre_colg_0.5pulg" localSheetId="3">#REF!</definedName>
    <definedName name="pre_colg_0.5pulg" localSheetId="5">#REF!</definedName>
    <definedName name="pre_colg_0.5pulg" localSheetId="2">#REF!</definedName>
    <definedName name="pre_colg_0.5pulg">#REF!</definedName>
    <definedName name="pre_colg_0.75pulg" localSheetId="3">#REF!</definedName>
    <definedName name="pre_colg_0.75pulg" localSheetId="5">#REF!</definedName>
    <definedName name="pre_colg_0.75pulg" localSheetId="2">#REF!</definedName>
    <definedName name="pre_colg_0.75pulg">#REF!</definedName>
    <definedName name="pre_colg_1.5pulg" localSheetId="3">#REF!</definedName>
    <definedName name="pre_colg_1.5pulg" localSheetId="5">#REF!</definedName>
    <definedName name="pre_colg_1.5pulg" localSheetId="2">#REF!</definedName>
    <definedName name="pre_colg_1.5pulg">#REF!</definedName>
    <definedName name="pre_colg_1pulg" localSheetId="3">#REF!</definedName>
    <definedName name="pre_colg_1pulg" localSheetId="5">#REF!</definedName>
    <definedName name="pre_colg_1pulg" localSheetId="2">#REF!</definedName>
    <definedName name="pre_colg_1pulg">#REF!</definedName>
    <definedName name="pre_colg_2pulg" localSheetId="3">#REF!</definedName>
    <definedName name="pre_colg_2pulg" localSheetId="5">#REF!</definedName>
    <definedName name="pre_colg_2pulg" localSheetId="2">#REF!</definedName>
    <definedName name="pre_colg_2pulg">#REF!</definedName>
    <definedName name="pre_colg_3pulg" localSheetId="3">#REF!</definedName>
    <definedName name="pre_colg_3pulg" localSheetId="5">#REF!</definedName>
    <definedName name="pre_colg_3pulg" localSheetId="2">#REF!</definedName>
    <definedName name="pre_colg_3pulg">#REF!</definedName>
    <definedName name="pre_colg_4pulg" localSheetId="3">#REF!</definedName>
    <definedName name="pre_colg_4pulg" localSheetId="5">#REF!</definedName>
    <definedName name="pre_colg_4pulg" localSheetId="2">#REF!</definedName>
    <definedName name="pre_colg_4pulg">#REF!</definedName>
    <definedName name="pre_excavacion" localSheetId="3">#REF!</definedName>
    <definedName name="pre_excavacion" localSheetId="5">#REF!</definedName>
    <definedName name="pre_excavacion" localSheetId="2">#REF!</definedName>
    <definedName name="pre_excavacion">#REF!</definedName>
    <definedName name="PRE_FASE_I" localSheetId="3">#REF!</definedName>
    <definedName name="PRE_FASE_I" localSheetId="2">#REF!</definedName>
    <definedName name="PRE_FASE_I">#REF!</definedName>
    <definedName name="PRE_FASE_I_II" localSheetId="3">#REF!</definedName>
    <definedName name="PRE_FASE_I_II" localSheetId="2">#REF!</definedName>
    <definedName name="PRE_FASE_I_II">#REF!</definedName>
    <definedName name="PRE_FASE_II" localSheetId="3">#REF!</definedName>
    <definedName name="PRE_FASE_II" localSheetId="2">#REF!</definedName>
    <definedName name="PRE_FASE_II">#REF!</definedName>
    <definedName name="pre_hormigon_124" localSheetId="3">#REF!</definedName>
    <definedName name="pre_hormigon_124" localSheetId="5">#REF!</definedName>
    <definedName name="pre_hormigon_124" localSheetId="2">#REF!</definedName>
    <definedName name="pre_hormigon_124">#REF!</definedName>
    <definedName name="pre_relleno" localSheetId="3">#REF!</definedName>
    <definedName name="pre_relleno" localSheetId="5">#REF!</definedName>
    <definedName name="pre_relleno" localSheetId="2">#REF!</definedName>
    <definedName name="pre_relleno">#REF!</definedName>
    <definedName name="PREC._UNITARIO">#N/A</definedName>
    <definedName name="preci" localSheetId="3">#REF!</definedName>
    <definedName name="preci" localSheetId="5">#REF!</definedName>
    <definedName name="preci" localSheetId="2">#REF!</definedName>
    <definedName name="preci">#REF!</definedName>
    <definedName name="precii" localSheetId="3">#REF!</definedName>
    <definedName name="precii" localSheetId="5">#REF!</definedName>
    <definedName name="precii" localSheetId="2">#REF!</definedName>
    <definedName name="precii">#REF!</definedName>
    <definedName name="preciii" localSheetId="3">#REF!</definedName>
    <definedName name="preciii" localSheetId="5">#REF!</definedName>
    <definedName name="preciii" localSheetId="2">#REF!</definedName>
    <definedName name="preciii">#REF!</definedName>
    <definedName name="preciiii" localSheetId="3">#REF!</definedName>
    <definedName name="preciiii" localSheetId="5">#REF!</definedName>
    <definedName name="preciiii" localSheetId="2">#REF!</definedName>
    <definedName name="preciiii">#REF!</definedName>
    <definedName name="PRECIO" localSheetId="3">#REF!</definedName>
    <definedName name="PRECIO" localSheetId="5">#REF!</definedName>
    <definedName name="PRECIO" localSheetId="2">#REF!</definedName>
    <definedName name="PRECIO">#REF!</definedName>
    <definedName name="precio2" localSheetId="0">[71]Precios!$A$4:$F$1576</definedName>
    <definedName name="precio2">[11]Precios!$A$4:$F$1576</definedName>
    <definedName name="precios" localSheetId="0">[72]Precios!$A$4:$F$1576</definedName>
    <definedName name="precios">[11]Precios!$A$4:$F$1576</definedName>
    <definedName name="precios2" localSheetId="0">[71]Precios!$A$4:$F$1576</definedName>
    <definedName name="precios2">[11]Precios!$A$4:$F$1576</definedName>
    <definedName name="PREJASLIV" localSheetId="3">#REF!</definedName>
    <definedName name="PREJASLIV" localSheetId="5">#REF!</definedName>
    <definedName name="PREJASLIV" localSheetId="2">#REF!</definedName>
    <definedName name="PREJASLIV">#REF!</definedName>
    <definedName name="PREJASREF" localSheetId="3">#REF!</definedName>
    <definedName name="PREJASREF" localSheetId="5">#REF!</definedName>
    <definedName name="PREJASREF" localSheetId="2">#REF!</definedName>
    <definedName name="PREJASREF">#REF!</definedName>
    <definedName name="preli" localSheetId="3">#REF!</definedName>
    <definedName name="preli" localSheetId="5">#REF!</definedName>
    <definedName name="preli" localSheetId="2">#REF!</definedName>
    <definedName name="preli">#REF!</definedName>
    <definedName name="prelii" localSheetId="3">#REF!</definedName>
    <definedName name="prelii" localSheetId="5">#REF!</definedName>
    <definedName name="prelii" localSheetId="2">#REF!</definedName>
    <definedName name="prelii">#REF!</definedName>
    <definedName name="preliii" localSheetId="3">#REF!</definedName>
    <definedName name="preliii" localSheetId="5">#REF!</definedName>
    <definedName name="preliii" localSheetId="2">#REF!</definedName>
    <definedName name="preliii">#REF!</definedName>
    <definedName name="preliiii" localSheetId="3">#REF!</definedName>
    <definedName name="preliiii" localSheetId="5">#REF!</definedName>
    <definedName name="preliiii" localSheetId="2">#REF!</definedName>
    <definedName name="preliiii">#REF!</definedName>
    <definedName name="PREPARARPISO" localSheetId="3">#REF!</definedName>
    <definedName name="PREPARARPISO" localSheetId="5">#REF!</definedName>
    <definedName name="PREPARARPISO" localSheetId="2">#REF!</definedName>
    <definedName name="PREPARARPISO">#REF!</definedName>
    <definedName name="PRES_DESAGUES" localSheetId="3">#REF!</definedName>
    <definedName name="PRES_DESAGUES" localSheetId="2">#REF!</definedName>
    <definedName name="PRES_DESAGUES">#REF!</definedName>
    <definedName name="PRES_ESCALERAS" localSheetId="3">#REF!</definedName>
    <definedName name="PRES_ESCALERAS" localSheetId="2">#REF!</definedName>
    <definedName name="PRES_ESCALERAS">#REF!</definedName>
    <definedName name="PRES_FINO" localSheetId="3">#REF!</definedName>
    <definedName name="PRES_FINO" localSheetId="2">#REF!</definedName>
    <definedName name="PRES_FINO">#REF!</definedName>
    <definedName name="PRES_GASTOS" localSheetId="3">#REF!</definedName>
    <definedName name="PRES_GASTOS" localSheetId="2">#REF!</definedName>
    <definedName name="PRES_GASTOS">#REF!</definedName>
    <definedName name="PRES_HORMIGON" localSheetId="3">#REF!</definedName>
    <definedName name="PRES_HORMIGON" localSheetId="2">#REF!</definedName>
    <definedName name="PRES_HORMIGON">#REF!</definedName>
    <definedName name="PRES_M._TIERRAS" localSheetId="3">#REF!</definedName>
    <definedName name="PRES_M._TIERRAS" localSheetId="2">#REF!</definedName>
    <definedName name="PRES_M._TIERRAS">#REF!</definedName>
    <definedName name="PRES_MISCEL." localSheetId="3">#REF!</definedName>
    <definedName name="PRES_MISCEL." localSheetId="2">#REF!</definedName>
    <definedName name="PRES_MISCEL.">#REF!</definedName>
    <definedName name="PRES_MUROS" localSheetId="3">#REF!</definedName>
    <definedName name="PRES_MUROS" localSheetId="2">#REF!</definedName>
    <definedName name="PRES_MUROS">#REF!</definedName>
    <definedName name="PRES_OTROS" localSheetId="3">#REF!</definedName>
    <definedName name="PRES_OTROS" localSheetId="2">#REF!</definedName>
    <definedName name="PRES_OTROS">#REF!</definedName>
    <definedName name="PRES_PAÑETE" localSheetId="3">#REF!</definedName>
    <definedName name="PRES_PAÑETE" localSheetId="2">#REF!</definedName>
    <definedName name="PRES_PAÑETE">#REF!</definedName>
    <definedName name="PRES_PINTURAS" localSheetId="3">#REF!</definedName>
    <definedName name="PRES_PINTURAS" localSheetId="2">#REF!</definedName>
    <definedName name="PRES_PINTURAS">#REF!</definedName>
    <definedName name="PRES_PISOS" localSheetId="3">#REF!</definedName>
    <definedName name="PRES_PISOS" localSheetId="2">#REF!</definedName>
    <definedName name="PRES_PISOS">#REF!</definedName>
    <definedName name="PRES_PLAFONES" localSheetId="3">#REF!</definedName>
    <definedName name="PRES_PLAFONES" localSheetId="2">#REF!</definedName>
    <definedName name="PRES_PLAFONES">#REF!</definedName>
    <definedName name="PRES_REPLANTEO" localSheetId="3">#REF!</definedName>
    <definedName name="PRES_REPLANTEO" localSheetId="2">#REF!</definedName>
    <definedName name="PRES_REPLANTEO">#REF!</definedName>
    <definedName name="PRES_REVEST." localSheetId="3">#REF!</definedName>
    <definedName name="PRES_REVEST." localSheetId="2">#REF!</definedName>
    <definedName name="PRES_REVEST.">#REF!</definedName>
    <definedName name="PRES_TOTAL" localSheetId="3">#REF!</definedName>
    <definedName name="PRES_TOTAL" localSheetId="2">#REF!</definedName>
    <definedName name="PRES_TOTAL">#REF!</definedName>
    <definedName name="PRES_VENTANAS" localSheetId="3">#REF!</definedName>
    <definedName name="PRES_VENTANAS" localSheetId="2">#REF!</definedName>
    <definedName name="PRES_VENTANAS">#REF!</definedName>
    <definedName name="PRESUPUESTO" localSheetId="3">#REF!</definedName>
    <definedName name="PRESUPUESTO" localSheetId="2">#REF!</definedName>
    <definedName name="PRESUPUESTO">#REF!</definedName>
    <definedName name="Presupuesto_Maternidad" localSheetId="3">#REF!</definedName>
    <definedName name="Presupuesto_Maternidad" localSheetId="5">#REF!</definedName>
    <definedName name="Presupuesto_Maternidad" localSheetId="2">#REF!</definedName>
    <definedName name="Presupuesto_Maternidad">#REF!</definedName>
    <definedName name="presupuestoc1" localSheetId="3">#REF!</definedName>
    <definedName name="presupuestoc1" localSheetId="5">#REF!</definedName>
    <definedName name="presupuestoc1" localSheetId="2">#REF!</definedName>
    <definedName name="presupuestoc1">#REF!</definedName>
    <definedName name="presupuestoc2" localSheetId="3">#REF!</definedName>
    <definedName name="presupuestoc2" localSheetId="5">#REF!</definedName>
    <definedName name="presupuestoc2" localSheetId="2">#REF!</definedName>
    <definedName name="presupuestoc2">#REF!</definedName>
    <definedName name="PRESUPUESTOJJJ" localSheetId="3">#REF!</definedName>
    <definedName name="PRESUPUESTOJJJ" localSheetId="2">#REF!</definedName>
    <definedName name="PRESUPUESTOJJJ">#REF!</definedName>
    <definedName name="PRIMA" localSheetId="3">#REF!</definedName>
    <definedName name="PRIMA" localSheetId="5">#REF!</definedName>
    <definedName name="PRIMA" localSheetId="2">#REF!</definedName>
    <definedName name="PRIMA">#REF!</definedName>
    <definedName name="PRIMA_2">"$#REF!.$M$38"</definedName>
    <definedName name="PRIMA_3">"$#REF!.$M$38"</definedName>
    <definedName name="PRINT_AREA_MI" localSheetId="3">#REF!</definedName>
    <definedName name="PRINT_AREA_MI" localSheetId="5">#REF!</definedName>
    <definedName name="PRINT_AREA_MI" localSheetId="2">#REF!</definedName>
    <definedName name="PRINT_AREA_MI">#REF!</definedName>
    <definedName name="PRINT_TITLES_MI" localSheetId="3">#REF!</definedName>
    <definedName name="PRINT_TITLES_MI" localSheetId="5">#REF!</definedName>
    <definedName name="PRINT_TITLES_MI" localSheetId="2">#REF!</definedName>
    <definedName name="PRINT_TITLES_MI">#REF!</definedName>
    <definedName name="PROMEDIO" localSheetId="3">#REF!</definedName>
    <definedName name="PROMEDIO" localSheetId="5">#REF!</definedName>
    <definedName name="PROMEDIO" localSheetId="2">#REF!</definedName>
    <definedName name="PROMEDIO">#REF!</definedName>
    <definedName name="PROP" localSheetId="3">#REF!</definedName>
    <definedName name="PROP" localSheetId="2">#REF!</definedName>
    <definedName name="PROP">#REF!</definedName>
    <definedName name="PROY" localSheetId="3">#REF!</definedName>
    <definedName name="PROY" localSheetId="2">#REF!</definedName>
    <definedName name="PROY">#REF!</definedName>
    <definedName name="Proyecto" localSheetId="3">#REF!</definedName>
    <definedName name="Proyecto" localSheetId="5">#REF!</definedName>
    <definedName name="Proyecto" localSheetId="2">#REF!</definedName>
    <definedName name="Proyecto">#REF!</definedName>
    <definedName name="PROYECTO1">#REF!</definedName>
    <definedName name="prticos_2">#N/A</definedName>
    <definedName name="prticos_3">#N/A</definedName>
    <definedName name="Prueba_en_Compactación_con_equipo" localSheetId="3">#REF!</definedName>
    <definedName name="Prueba_en_Compactación_con_equipo" localSheetId="5">#REF!</definedName>
    <definedName name="Prueba_en_Compactación_con_equipo" localSheetId="2">#REF!</definedName>
    <definedName name="Prueba_en_Compactación_con_equipo">#REF!</definedName>
    <definedName name="PSILICOOLCRI" localSheetId="3">#REF!</definedName>
    <definedName name="PSILICOOLCRI" localSheetId="5">#REF!</definedName>
    <definedName name="PSILICOOLCRI" localSheetId="2">#REF!</definedName>
    <definedName name="PSILICOOLCRI">#REF!</definedName>
    <definedName name="PSOLDADURA" localSheetId="3">#REF!</definedName>
    <definedName name="PSOLDADURA" localSheetId="5">#REF!</definedName>
    <definedName name="PSOLDADURA" localSheetId="2">#REF!</definedName>
    <definedName name="PSOLDADURA">#REF!</definedName>
    <definedName name="PSTYROF2X4X1" localSheetId="3">#REF!</definedName>
    <definedName name="PSTYROF2X4X1" localSheetId="5">#REF!</definedName>
    <definedName name="PSTYROF2X4X1" localSheetId="2">#REF!</definedName>
    <definedName name="PSTYROF2X4X1">#REF!</definedName>
    <definedName name="PTABLETAAMARILLA" localSheetId="3">#REF!</definedName>
    <definedName name="PTABLETAAMARILLA" localSheetId="5">#REF!</definedName>
    <definedName name="PTABLETAAMARILLA" localSheetId="2">#REF!</definedName>
    <definedName name="PTABLETAAMARILLA">#REF!</definedName>
    <definedName name="PTABLETAGRIS" localSheetId="3">#REF!</definedName>
    <definedName name="PTABLETAGRIS" localSheetId="5">#REF!</definedName>
    <definedName name="PTABLETAGRIS" localSheetId="2">#REF!</definedName>
    <definedName name="PTABLETAGRIS">#REF!</definedName>
    <definedName name="PTABLETAQUEMADA" localSheetId="3">#REF!</definedName>
    <definedName name="PTABLETAQUEMADA" localSheetId="5">#REF!</definedName>
    <definedName name="PTABLETAQUEMADA" localSheetId="2">#REF!</definedName>
    <definedName name="PTABLETAQUEMADA">#REF!</definedName>
    <definedName name="PTABLETAROJA" localSheetId="3">#REF!</definedName>
    <definedName name="PTABLETAROJA" localSheetId="5">#REF!</definedName>
    <definedName name="PTABLETAROJA" localSheetId="2">#REF!</definedName>
    <definedName name="PTABLETAROJA">#REF!</definedName>
    <definedName name="PTAFRANCAOBA" localSheetId="3">#REF!</definedName>
    <definedName name="PTAFRANCAOBA" localSheetId="5">#REF!</definedName>
    <definedName name="PTAFRANCAOBA" localSheetId="2">#REF!</definedName>
    <definedName name="PTAFRANCAOBA">#REF!</definedName>
    <definedName name="PTAFRANCAOBAM2" localSheetId="3">#REF!</definedName>
    <definedName name="PTAFRANCAOBAM2" localSheetId="5">#REF!</definedName>
    <definedName name="PTAFRANCAOBAM2" localSheetId="2">#REF!</definedName>
    <definedName name="PTAFRANCAOBAM2">#REF!</definedName>
    <definedName name="PTAFRANROBLE" localSheetId="3">#REF!</definedName>
    <definedName name="PTAFRANROBLE" localSheetId="2">#REF!</definedName>
    <definedName name="PTAFRANROBLE">#REF!</definedName>
    <definedName name="PTAPAC24INTPVC" localSheetId="3">#REF!</definedName>
    <definedName name="PTAPAC24INTPVC" localSheetId="5">#REF!</definedName>
    <definedName name="PTAPAC24INTPVC" localSheetId="2">#REF!</definedName>
    <definedName name="PTAPAC24INTPVC">#REF!</definedName>
    <definedName name="PTAPAC24MET" localSheetId="3">#REF!</definedName>
    <definedName name="PTAPAC24MET" localSheetId="5">#REF!</definedName>
    <definedName name="PTAPAC24MET" localSheetId="2">#REF!</definedName>
    <definedName name="PTAPAC24MET">#REF!</definedName>
    <definedName name="PTAPAC24TCMET" localSheetId="3">#REF!</definedName>
    <definedName name="PTAPAC24TCMET" localSheetId="5">#REF!</definedName>
    <definedName name="PTAPAC24TCMET" localSheetId="2">#REF!</definedName>
    <definedName name="PTAPAC24TCMET">#REF!</definedName>
    <definedName name="PTAPAC24TCPVC" localSheetId="3">#REF!</definedName>
    <definedName name="PTAPAC24TCPVC" localSheetId="5">#REF!</definedName>
    <definedName name="PTAPAC24TCPVC" localSheetId="2">#REF!</definedName>
    <definedName name="PTAPAC24TCPVC">#REF!</definedName>
    <definedName name="PTAPANCORCAOBA" localSheetId="3">#REF!</definedName>
    <definedName name="PTAPANCORCAOBA" localSheetId="5">#REF!</definedName>
    <definedName name="PTAPANCORCAOBA" localSheetId="2">#REF!</definedName>
    <definedName name="PTAPANCORCAOBA">#REF!</definedName>
    <definedName name="PTAPANCORCAOBA2.3X8.4" localSheetId="3">#REF!</definedName>
    <definedName name="PTAPANCORCAOBA2.3X8.4" localSheetId="5">#REF!</definedName>
    <definedName name="PTAPANCORCAOBA2.3X8.4" localSheetId="2">#REF!</definedName>
    <definedName name="PTAPANCORCAOBA2.3X8.4">#REF!</definedName>
    <definedName name="PTAPANCORCAOBA3X8.4" localSheetId="3">#REF!</definedName>
    <definedName name="PTAPANCORCAOBA3X8.4" localSheetId="5">#REF!</definedName>
    <definedName name="PTAPANCORCAOBA3X8.4" localSheetId="2">#REF!</definedName>
    <definedName name="PTAPANCORCAOBA3X8.4">#REF!</definedName>
    <definedName name="PTAPANCORCAOBAM2" localSheetId="3">#REF!</definedName>
    <definedName name="PTAPANCORCAOBAM2" localSheetId="5">#REF!</definedName>
    <definedName name="PTAPANCORCAOBAM2" localSheetId="2">#REF!</definedName>
    <definedName name="PTAPANCORCAOBAM2">#REF!</definedName>
    <definedName name="PTAPANCORPINO" localSheetId="3">#REF!</definedName>
    <definedName name="PTAPANCORPINO" localSheetId="5">#REF!</definedName>
    <definedName name="PTAPANCORPINO" localSheetId="2">#REF!</definedName>
    <definedName name="PTAPANCORPINO">#REF!</definedName>
    <definedName name="PTAPANCORPINOM2" localSheetId="3">#REF!</definedName>
    <definedName name="PTAPANCORPINOM2" localSheetId="5">#REF!</definedName>
    <definedName name="PTAPANCORPINOM2" localSheetId="2">#REF!</definedName>
    <definedName name="PTAPANCORPINOM2">#REF!</definedName>
    <definedName name="PTAPANCORROBLE" localSheetId="3">#REF!</definedName>
    <definedName name="PTAPANCORROBLE" localSheetId="2">#REF!</definedName>
    <definedName name="PTAPANCORROBLE">#REF!</definedName>
    <definedName name="PTAPANESPCAOBA" localSheetId="3">#REF!</definedName>
    <definedName name="PTAPANESPCAOBA" localSheetId="5">#REF!</definedName>
    <definedName name="PTAPANESPCAOBA" localSheetId="2">#REF!</definedName>
    <definedName name="PTAPANESPCAOBA">#REF!</definedName>
    <definedName name="PTAPANESPCAOBAM2" localSheetId="3">#REF!</definedName>
    <definedName name="PTAPANESPCAOBAM2" localSheetId="5">#REF!</definedName>
    <definedName name="PTAPANESPCAOBAM2" localSheetId="2">#REF!</definedName>
    <definedName name="PTAPANESPCAOBAM2">#REF!</definedName>
    <definedName name="PTAPANESPROBLE" localSheetId="3">#REF!</definedName>
    <definedName name="PTAPANESPROBLE" localSheetId="2">#REF!</definedName>
    <definedName name="PTAPANESPROBLE">#REF!</definedName>
    <definedName name="PTAPANVAIVENCAOBA" localSheetId="3">#REF!</definedName>
    <definedName name="PTAPANVAIVENCAOBA" localSheetId="5">#REF!</definedName>
    <definedName name="PTAPANVAIVENCAOBA" localSheetId="2">#REF!</definedName>
    <definedName name="PTAPANVAIVENCAOBA">#REF!</definedName>
    <definedName name="PTAPANVAIVENCAOBAM2" localSheetId="3">#REF!</definedName>
    <definedName name="PTAPANVAIVENCAOBAM2" localSheetId="5">#REF!</definedName>
    <definedName name="PTAPANVAIVENCAOBAM2" localSheetId="2">#REF!</definedName>
    <definedName name="PTAPANVAIVENCAOBAM2">#REF!</definedName>
    <definedName name="PTAPANVAIVENROBLE" localSheetId="3">#REF!</definedName>
    <definedName name="PTAPANVAIVENROBLE" localSheetId="2">#REF!</definedName>
    <definedName name="PTAPANVAIVENROBLE">#REF!</definedName>
    <definedName name="PTAPLY" localSheetId="3">#REF!</definedName>
    <definedName name="PTAPLY" localSheetId="5">#REF!</definedName>
    <definedName name="PTAPLY" localSheetId="2">#REF!</definedName>
    <definedName name="PTAPLY">#REF!</definedName>
    <definedName name="PTAPLYM2" localSheetId="3">#REF!</definedName>
    <definedName name="PTAPLYM2" localSheetId="5">#REF!</definedName>
    <definedName name="PTAPLYM2" localSheetId="2">#REF!</definedName>
    <definedName name="PTAPLYM2">#REF!</definedName>
    <definedName name="PTEJA16" localSheetId="3">#REF!</definedName>
    <definedName name="PTEJA16" localSheetId="5">#REF!</definedName>
    <definedName name="PTEJA16" localSheetId="2">#REF!</definedName>
    <definedName name="PTEJA16">#REF!</definedName>
    <definedName name="PTEJA16ESP" localSheetId="3">#REF!</definedName>
    <definedName name="PTEJA16ESP" localSheetId="5">#REF!</definedName>
    <definedName name="PTEJA16ESP" localSheetId="2">#REF!</definedName>
    <definedName name="PTEJA16ESP">#REF!</definedName>
    <definedName name="PTEJA18" localSheetId="3">#REF!</definedName>
    <definedName name="PTEJA18" localSheetId="5">#REF!</definedName>
    <definedName name="PTEJA18" localSheetId="2">#REF!</definedName>
    <definedName name="PTEJA18">#REF!</definedName>
    <definedName name="PTEJA18ESP" localSheetId="3">#REF!</definedName>
    <definedName name="PTEJA18ESP" localSheetId="5">#REF!</definedName>
    <definedName name="PTEJA18ESP" localSheetId="2">#REF!</definedName>
    <definedName name="PTEJA18ESP">#REF!</definedName>
    <definedName name="PTEJATIPOS" localSheetId="3">#REF!</definedName>
    <definedName name="PTEJATIPOS" localSheetId="5">#REF!</definedName>
    <definedName name="PTEJATIPOS" localSheetId="2">#REF!</definedName>
    <definedName name="PTEJATIPOS">#REF!</definedName>
    <definedName name="PTERM114" localSheetId="3">#REF!</definedName>
    <definedName name="PTERM114" localSheetId="5">#REF!</definedName>
    <definedName name="PTERM114" localSheetId="2">#REF!</definedName>
    <definedName name="PTERM114">#REF!</definedName>
    <definedName name="pti" localSheetId="3">#REF!</definedName>
    <definedName name="pti" localSheetId="5">#REF!</definedName>
    <definedName name="pti" localSheetId="2">#REF!</definedName>
    <definedName name="pti">#REF!</definedName>
    <definedName name="ptii" localSheetId="3">#REF!</definedName>
    <definedName name="ptii" localSheetId="5">#REF!</definedName>
    <definedName name="ptii" localSheetId="2">#REF!</definedName>
    <definedName name="ptii">#REF!</definedName>
    <definedName name="ptiii" localSheetId="3">#REF!</definedName>
    <definedName name="ptiii" localSheetId="5">#REF!</definedName>
    <definedName name="ptiii" localSheetId="2">#REF!</definedName>
    <definedName name="ptiii">#REF!</definedName>
    <definedName name="ptiiii" localSheetId="3">#REF!</definedName>
    <definedName name="ptiiii" localSheetId="5">#REF!</definedName>
    <definedName name="ptiiii" localSheetId="2">#REF!</definedName>
    <definedName name="ptiiii">#REF!</definedName>
    <definedName name="PTIMBRECORRIENTE" localSheetId="3">#REF!</definedName>
    <definedName name="PTIMBRECORRIENTE" localSheetId="5">#REF!</definedName>
    <definedName name="PTIMBRECORRIENTE" localSheetId="2">#REF!</definedName>
    <definedName name="PTIMBRECORRIENTE">#REF!</definedName>
    <definedName name="PTINA" localSheetId="3">#REF!</definedName>
    <definedName name="PTINA" localSheetId="5">#REF!</definedName>
    <definedName name="PTINA" localSheetId="2">#REF!</definedName>
    <definedName name="PTINA">#REF!</definedName>
    <definedName name="PTOREXAASB" localSheetId="3">#REF!</definedName>
    <definedName name="PTOREXAASB" localSheetId="5">#REF!</definedName>
    <definedName name="PTOREXAASB" localSheetId="2">#REF!</definedName>
    <definedName name="PTOREXAASB">#REF!</definedName>
    <definedName name="PTPACISAL2424" localSheetId="3">#REF!</definedName>
    <definedName name="PTPACISAL2424" localSheetId="5">#REF!</definedName>
    <definedName name="PTPACISAL2424" localSheetId="2">#REF!</definedName>
    <definedName name="PTPACISAL2424">#REF!</definedName>
    <definedName name="PTUBOHG112X15" localSheetId="3">#REF!</definedName>
    <definedName name="PTUBOHG112X15" localSheetId="5">#REF!</definedName>
    <definedName name="PTUBOHG112X15" localSheetId="2">#REF!</definedName>
    <definedName name="PTUBOHG112X15">#REF!</definedName>
    <definedName name="PTUBOHG114X20" localSheetId="3">#REF!</definedName>
    <definedName name="PTUBOHG114X20" localSheetId="5">#REF!</definedName>
    <definedName name="PTUBOHG114X20" localSheetId="2">#REF!</definedName>
    <definedName name="PTUBOHG114X20">#REF!</definedName>
    <definedName name="PU" localSheetId="3">#REF!</definedName>
    <definedName name="PU" localSheetId="5">#REF!</definedName>
    <definedName name="PU" localSheetId="2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[27]Mat!$D$160</definedName>
    <definedName name="PUACERASHORMIGON" localSheetId="3">#REF!</definedName>
    <definedName name="PUACERASHORMIGON" localSheetId="5">#REF!</definedName>
    <definedName name="PUACERASHORMIGON" localSheetId="2">#REF!</definedName>
    <definedName name="PUACERASHORMIGON">#REF!</definedName>
    <definedName name="PUACERASHORMIGON_2">#N/A</definedName>
    <definedName name="puacero" localSheetId="3">#REF!</definedName>
    <definedName name="puacero" localSheetId="5">#REF!</definedName>
    <definedName name="puacero" localSheetId="2">#REF!</definedName>
    <definedName name="puacero">#REF!</definedName>
    <definedName name="PUACERO_1_2_GRADO40" localSheetId="3">#REF!</definedName>
    <definedName name="PUACERO_1_2_GRADO40" localSheetId="5">#REF!</definedName>
    <definedName name="PUACERO_1_2_GRADO40" localSheetId="2">#REF!</definedName>
    <definedName name="PUACERO_1_2_GRADO40">#REF!</definedName>
    <definedName name="PUACERO_1_2_GRADO40_2">#N/A</definedName>
    <definedName name="PUACERO_1_4_GRADO40" localSheetId="3">#REF!</definedName>
    <definedName name="PUACERO_1_4_GRADO40" localSheetId="5">#REF!</definedName>
    <definedName name="PUACERO_1_4_GRADO40" localSheetId="2">#REF!</definedName>
    <definedName name="PUACERO_1_4_GRADO40">#REF!</definedName>
    <definedName name="PUACERO_1_4_GRADO40_2">#N/A</definedName>
    <definedName name="PUACERO_1_GRADO40" localSheetId="3">#REF!</definedName>
    <definedName name="PUACERO_1_GRADO40" localSheetId="5">#REF!</definedName>
    <definedName name="PUACERO_1_GRADO40" localSheetId="2">#REF!</definedName>
    <definedName name="PUACERO_1_GRADO40">#REF!</definedName>
    <definedName name="PUACERO_1_GRADO40_2">#N/A</definedName>
    <definedName name="PUACERO_3_4_GRADO40" localSheetId="3">#REF!</definedName>
    <definedName name="PUACERO_3_4_GRADO40" localSheetId="5">#REF!</definedName>
    <definedName name="PUACERO_3_4_GRADO40" localSheetId="2">#REF!</definedName>
    <definedName name="PUACERO_3_4_GRADO40">#REF!</definedName>
    <definedName name="PUACERO_3_4_GRADO40_2">#N/A</definedName>
    <definedName name="PUACERO_3_8_GRADO40" localSheetId="3">#REF!</definedName>
    <definedName name="PUACERO_3_8_GRADO40" localSheetId="5">#REF!</definedName>
    <definedName name="PUACERO_3_8_GRADO40" localSheetId="2">#REF!</definedName>
    <definedName name="PUACERO_3_8_GRADO40">#REF!</definedName>
    <definedName name="PUACERO_3_8_GRADO40_2">#N/A</definedName>
    <definedName name="PUADOQUINCLASICOGRIS_10X20X20" localSheetId="3">#REF!</definedName>
    <definedName name="PUADOQUINCLASICOGRIS_10X20X20" localSheetId="5">#REF!</definedName>
    <definedName name="PUADOQUINCLASICOGRIS_10X20X20" localSheetId="2">#REF!</definedName>
    <definedName name="PUADOQUINCLASICOGRIS_10X20X20">#REF!</definedName>
    <definedName name="PUADOQUINCLASICOGRIS_10X20X20_2">#N/A</definedName>
    <definedName name="PUBAÑO">[27]Mat!$D$163</definedName>
    <definedName name="pubaranda" localSheetId="3">#REF!</definedName>
    <definedName name="pubaranda" localSheetId="5">#REF!</definedName>
    <definedName name="pubaranda" localSheetId="2">#REF!</definedName>
    <definedName name="pubaranda">#REF!</definedName>
    <definedName name="pubaranda_2">#N/A</definedName>
    <definedName name="pubaranda_3">#N/A</definedName>
    <definedName name="PUBLOQUES_4_ACERO_0.80" localSheetId="3">#REF!</definedName>
    <definedName name="PUBLOQUES_4_ACERO_0.80" localSheetId="5">#REF!</definedName>
    <definedName name="PUBLOQUES_4_ACERO_0.80" localSheetId="2">#REF!</definedName>
    <definedName name="PUBLOQUES_4_ACERO_0.80">#REF!</definedName>
    <definedName name="PUBLOQUES_4_ACERO_0.80_2">#N/A</definedName>
    <definedName name="PUBLOQUES_6_ACERO_0.80" localSheetId="3">#REF!</definedName>
    <definedName name="PUBLOQUES_6_ACERO_0.80" localSheetId="5">#REF!</definedName>
    <definedName name="PUBLOQUES_6_ACERO_0.80" localSheetId="2">#REF!</definedName>
    <definedName name="PUBLOQUES_6_ACERO_0.80">#REF!</definedName>
    <definedName name="PUBLOQUES_6_ACERO_0.80_2">#N/A</definedName>
    <definedName name="PUBLOQUES_8_ACERO_0.80" localSheetId="3">#REF!</definedName>
    <definedName name="PUBLOQUES_8_ACERO_0.80" localSheetId="5">#REF!</definedName>
    <definedName name="PUBLOQUES_8_ACERO_0.80" localSheetId="2">#REF!</definedName>
    <definedName name="PUBLOQUES_8_ACERO_0.80">#REF!</definedName>
    <definedName name="PUBLOQUES_8_ACERO_0.80_2">#N/A</definedName>
    <definedName name="PUBLOQUES_8_ACERO_0.80_HOYOSLLENOS" localSheetId="3">#REF!</definedName>
    <definedName name="PUBLOQUES_8_ACERO_0.80_HOYOSLLENOS" localSheetId="5">#REF!</definedName>
    <definedName name="PUBLOQUES_8_ACERO_0.80_HOYOSLLENOS" localSheetId="2">#REF!</definedName>
    <definedName name="PUBLOQUES_8_ACERO_0.80_HOYOSLLENOS">#REF!</definedName>
    <definedName name="PUBLOQUES_8_ACERO_0.80_HOYOSLLENOS_2">#N/A</definedName>
    <definedName name="PUBLOQUESDE_8_ACERO_A_0.40_HOYOSLLENOS" localSheetId="3">#REF!</definedName>
    <definedName name="PUBLOQUESDE_8_ACERO_A_0.40_HOYOSLLENOS" localSheetId="5">#REF!</definedName>
    <definedName name="PUBLOQUESDE_8_ACERO_A_0.40_HOYOSLLENOS" localSheetId="2">#REF!</definedName>
    <definedName name="PUBLOQUESDE_8_ACERO_A_0.40_HOYOSLLENOS">#REF!</definedName>
    <definedName name="PUBLOQUESDE_8_ACERO_A_0.40_HOYOSLLENOS_2">#N/A</definedName>
    <definedName name="pucabezales" localSheetId="3">#REF!</definedName>
    <definedName name="pucabezales" localSheetId="5">#REF!</definedName>
    <definedName name="pucabezales" localSheetId="2">#REF!</definedName>
    <definedName name="pucabezales">#REF!</definedName>
    <definedName name="PUCALICHE" localSheetId="3">#REF!</definedName>
    <definedName name="PUCALICHE" localSheetId="5">#REF!</definedName>
    <definedName name="PUCALICHE" localSheetId="2">#REF!</definedName>
    <definedName name="PUCALICHE">#REF!</definedName>
    <definedName name="PUCALICHE_2">#N/A</definedName>
    <definedName name="PUCAMARAINSPECCION" localSheetId="3">#REF!</definedName>
    <definedName name="PUCAMARAINSPECCION" localSheetId="5">#REF!</definedName>
    <definedName name="PUCAMARAINSPECCION" localSheetId="2">#REF!</definedName>
    <definedName name="PUCAMARAINSPECCION">#REF!</definedName>
    <definedName name="PUCAMARAINSPECCION_2">#N/A</definedName>
    <definedName name="PUCANTOS" localSheetId="3">#REF!</definedName>
    <definedName name="PUCANTOS" localSheetId="5">#REF!</definedName>
    <definedName name="PUCANTOS" localSheetId="2">#REF!</definedName>
    <definedName name="PUCANTOS">#REF!</definedName>
    <definedName name="PUCANTOS_2">#N/A</definedName>
    <definedName name="PUCARETEO" localSheetId="3">#REF!</definedName>
    <definedName name="PUCARETEO" localSheetId="5">#REF!</definedName>
    <definedName name="PUCARETEO" localSheetId="2">#REF!</definedName>
    <definedName name="PUCARETEO">#REF!</definedName>
    <definedName name="PUCARETEO_2">#N/A</definedName>
    <definedName name="pucastingbed" localSheetId="3">#REF!</definedName>
    <definedName name="pucastingbed" localSheetId="5">#REF!</definedName>
    <definedName name="pucastingbed" localSheetId="2">#REF!</definedName>
    <definedName name="pucastingbed">#REF!</definedName>
    <definedName name="PUCEMENTO" localSheetId="3">#REF!</definedName>
    <definedName name="PUCEMENTO" localSheetId="5">#REF!</definedName>
    <definedName name="PUCEMENTO" localSheetId="2">#REF!</definedName>
    <definedName name="PUCEMENTO">#REF!</definedName>
    <definedName name="PUCERAMICA30X30PARED" localSheetId="3">#REF!</definedName>
    <definedName name="PUCERAMICA30X30PARED" localSheetId="5">#REF!</definedName>
    <definedName name="PUCERAMICA30X30PARED" localSheetId="2">#REF!</definedName>
    <definedName name="PUCERAMICA30X30PARED">#REF!</definedName>
    <definedName name="PUCERAMICA30X30PARED_2">#N/A</definedName>
    <definedName name="PUCERAMICAITALIANAPARED" localSheetId="3">#REF!</definedName>
    <definedName name="PUCERAMICAITALIANAPARED" localSheetId="5">#REF!</definedName>
    <definedName name="PUCERAMICAITALIANAPARED" localSheetId="2">#REF!</definedName>
    <definedName name="PUCERAMICAITALIANAPARED">#REF!</definedName>
    <definedName name="PUCERAMICAITALIANAPARED_2">#N/A</definedName>
    <definedName name="PUCOLUMNAS_C1">'[17]Análisis de Precios'!$F$210</definedName>
    <definedName name="PUCOLUMNAS_C2" localSheetId="3">#REF!</definedName>
    <definedName name="PUCOLUMNAS_C2" localSheetId="5">#REF!</definedName>
    <definedName name="PUCOLUMNAS_C2" localSheetId="2">#REF!</definedName>
    <definedName name="PUCOLUMNAS_C2">#REF!</definedName>
    <definedName name="PUCOLUMNAS_C2_2">#N/A</definedName>
    <definedName name="PUCOLUMNAS_C3" localSheetId="3">#REF!</definedName>
    <definedName name="PUCOLUMNAS_C3" localSheetId="5">#REF!</definedName>
    <definedName name="PUCOLUMNAS_C3" localSheetId="2">#REF!</definedName>
    <definedName name="PUCOLUMNAS_C3">#REF!</definedName>
    <definedName name="PUCOLUMNAS_C3_2">#N/A</definedName>
    <definedName name="PUCOLUMNAS_C4" localSheetId="3">#REF!</definedName>
    <definedName name="PUCOLUMNAS_C4" localSheetId="5">#REF!</definedName>
    <definedName name="PUCOLUMNAS_C4" localSheetId="2">#REF!</definedName>
    <definedName name="PUCOLUMNAS_C4">#REF!</definedName>
    <definedName name="PUCOLUMNAS_C4_2">#N/A</definedName>
    <definedName name="PUCOLUMNAS_CC" localSheetId="3">#REF!</definedName>
    <definedName name="PUCOLUMNAS_CC" localSheetId="5">#REF!</definedName>
    <definedName name="PUCOLUMNAS_CC" localSheetId="2">#REF!</definedName>
    <definedName name="PUCOLUMNAS_CC">#REF!</definedName>
    <definedName name="PUCOLUMNAS_CC_2">#N/A</definedName>
    <definedName name="PUCOLUMNAS_CC1" localSheetId="3">#REF!</definedName>
    <definedName name="PUCOLUMNAS_CC1" localSheetId="5">#REF!</definedName>
    <definedName name="PUCOLUMNAS_CC1" localSheetId="2">#REF!</definedName>
    <definedName name="PUCOLUMNAS_CC1">#REF!</definedName>
    <definedName name="PUCOLUMNAS_CC1_2">#N/A</definedName>
    <definedName name="PUCOLUMNASASCENSOR" localSheetId="3">#REF!</definedName>
    <definedName name="PUCOLUMNASASCENSOR" localSheetId="5">#REF!</definedName>
    <definedName name="PUCOLUMNASASCENSOR" localSheetId="2">#REF!</definedName>
    <definedName name="PUCOLUMNASASCENSOR">#REF!</definedName>
    <definedName name="PUCOLUMNASASCENSOR_2">#N/A</definedName>
    <definedName name="PUDINTEL_10X20" localSheetId="3">#REF!</definedName>
    <definedName name="PUDINTEL_10X20" localSheetId="5">#REF!</definedName>
    <definedName name="PUDINTEL_10X20" localSheetId="2">#REF!</definedName>
    <definedName name="PUDINTEL_10X20">#REF!</definedName>
    <definedName name="PUDINTEL_10X20_2">#N/A</definedName>
    <definedName name="PUDINTEL_15X40" localSheetId="3">#REF!</definedName>
    <definedName name="PUDINTEL_15X40" localSheetId="5">#REF!</definedName>
    <definedName name="PUDINTEL_15X40" localSheetId="2">#REF!</definedName>
    <definedName name="PUDINTEL_15X40">#REF!</definedName>
    <definedName name="PUDINTEL_15X40_2">#N/A</definedName>
    <definedName name="PUDINTEL_20X40" localSheetId="3">#REF!</definedName>
    <definedName name="PUDINTEL_20X40" localSheetId="5">#REF!</definedName>
    <definedName name="PUDINTEL_20X40" localSheetId="2">#REF!</definedName>
    <definedName name="PUDINTEL_20X40">#REF!</definedName>
    <definedName name="PUDINTEL_20X40_2">#N/A</definedName>
    <definedName name="Puerta_Corred._Alum__Anod._Bce._Vid._Mart._Nor." localSheetId="3">#REF!</definedName>
    <definedName name="Puerta_Corred._Alum__Anod._Bce._Vid._Mart._Nor." localSheetId="5">#REF!</definedName>
    <definedName name="Puerta_Corred._Alum__Anod._Bce._Vid._Mart._Nor." localSheetId="2">#REF!</definedName>
    <definedName name="Puerta_Corred._Alum__Anod._Bce._Vid._Mart._Nor.">#REF!</definedName>
    <definedName name="Puerta_Corred._Alum__Anod._Bce._Vid._Transp." localSheetId="3">#REF!</definedName>
    <definedName name="Puerta_Corred._Alum__Anod._Bce._Vid._Transp." localSheetId="5">#REF!</definedName>
    <definedName name="Puerta_Corred._Alum__Anod._Bce._Vid._Transp." localSheetId="2">#REF!</definedName>
    <definedName name="Puerta_Corred._Alum__Anod._Bce._Vid._Transp.">#REF!</definedName>
    <definedName name="Puerta_Corred._Alum__Anod._Nor._Vid._Bce._Liso" localSheetId="3">#REF!</definedName>
    <definedName name="Puerta_Corred._Alum__Anod._Nor._Vid._Bce._Liso" localSheetId="5">#REF!</definedName>
    <definedName name="Puerta_Corred._Alum__Anod._Nor._Vid._Bce._Liso" localSheetId="2">#REF!</definedName>
    <definedName name="Puerta_Corred._Alum__Anod._Nor._Vid._Bce._Liso">#REF!</definedName>
    <definedName name="Puerta_Corred._Alum__Anod._Nor._Vid._Bce._Mart." localSheetId="3">#REF!</definedName>
    <definedName name="Puerta_Corred._Alum__Anod._Nor._Vid._Bce._Mart." localSheetId="5">#REF!</definedName>
    <definedName name="Puerta_Corred._Alum__Anod._Nor._Vid._Bce._Mart." localSheetId="2">#REF!</definedName>
    <definedName name="Puerta_Corred._Alum__Anod._Nor._Vid._Bce._Mart.">#REF!</definedName>
    <definedName name="Puerta_Corred._Alum__Anod._Nor._Vid._Transp." localSheetId="3">#REF!</definedName>
    <definedName name="Puerta_Corred._Alum__Anod._Nor._Vid._Transp." localSheetId="5">#REF!</definedName>
    <definedName name="Puerta_Corred._Alum__Anod._Nor._Vid._Transp." localSheetId="2">#REF!</definedName>
    <definedName name="Puerta_Corred._Alum__Anod._Nor._Vid._Transp.">#REF!</definedName>
    <definedName name="Puerta_corrediza___BCE._VID._TRANSP." localSheetId="3">#REF!</definedName>
    <definedName name="Puerta_corrediza___BCE._VID._TRANSP." localSheetId="5">#REF!</definedName>
    <definedName name="Puerta_corrediza___BCE._VID._TRANSP." localSheetId="2">#REF!</definedName>
    <definedName name="Puerta_corrediza___BCE._VID._TRANSP.">#REF!</definedName>
    <definedName name="Puerta_corrediza___BCE._VID._TRANSP._LISO" localSheetId="3">#REF!</definedName>
    <definedName name="Puerta_corrediza___BCE._VID._TRANSP._LISO" localSheetId="5">#REF!</definedName>
    <definedName name="Puerta_corrediza___BCE._VID._TRANSP._LISO" localSheetId="2">#REF!</definedName>
    <definedName name="Puerta_corrediza___BCE._VID._TRANSP._LISO">#REF!</definedName>
    <definedName name="Puerta_de_Pino_Apanelada" localSheetId="3">#REF!</definedName>
    <definedName name="Puerta_de_Pino_Apanelada" localSheetId="5">#REF!</definedName>
    <definedName name="Puerta_de_Pino_Apanelada" localSheetId="2">#REF!</definedName>
    <definedName name="Puerta_de_Pino_Apanelada">#REF!</definedName>
    <definedName name="PUERTA_PANEL_PINO" localSheetId="3">#REF!</definedName>
    <definedName name="PUERTA_PANEL_PINO" localSheetId="2">#REF!</definedName>
    <definedName name="PUERTA_PANEL_PINO">#REF!</definedName>
    <definedName name="Puerta_Pino_Americano_Tratado" localSheetId="3">#REF!</definedName>
    <definedName name="Puerta_Pino_Americano_Tratado" localSheetId="5">#REF!</definedName>
    <definedName name="Puerta_Pino_Americano_Tratado" localSheetId="2">#REF!</definedName>
    <definedName name="Puerta_Pino_Americano_Tratado">#REF!</definedName>
    <definedName name="PUERTA_PLYWOOD" localSheetId="3">#REF!</definedName>
    <definedName name="PUERTA_PLYWOOD" localSheetId="2">#REF!</definedName>
    <definedName name="PUERTA_PLYWOOD">#REF!</definedName>
    <definedName name="PUERTACA" localSheetId="3">#REF!</definedName>
    <definedName name="PUERTACA" localSheetId="5">#REF!</definedName>
    <definedName name="PUERTACA" localSheetId="2">#REF!</definedName>
    <definedName name="PUERTACA">#REF!</definedName>
    <definedName name="PUERTACAESP" localSheetId="3">#REF!</definedName>
    <definedName name="PUERTACAESP" localSheetId="5">#REF!</definedName>
    <definedName name="PUERTACAESP" localSheetId="2">#REF!</definedName>
    <definedName name="PUERTACAESP">#REF!</definedName>
    <definedName name="PUERTACAFRAN" localSheetId="3">#REF!</definedName>
    <definedName name="PUERTACAFRAN" localSheetId="5">#REF!</definedName>
    <definedName name="PUERTACAFRAN" localSheetId="2">#REF!</definedName>
    <definedName name="PUERTACAFRAN">#REF!</definedName>
    <definedName name="PUERTAPERF1X1YMALLA1CONTRA" localSheetId="3">#REF!</definedName>
    <definedName name="PUERTAPERF1X1YMALLA1CONTRA" localSheetId="5">#REF!</definedName>
    <definedName name="PUERTAPERF1X1YMALLA1CONTRA" localSheetId="2">#REF!</definedName>
    <definedName name="PUERTAPERF1X1YMALLA1CONTRA">#REF!</definedName>
    <definedName name="PUERTAPI" localSheetId="3">#REF!</definedName>
    <definedName name="PUERTAPI" localSheetId="5">#REF!</definedName>
    <definedName name="PUERTAPI" localSheetId="2">#REF!</definedName>
    <definedName name="PUERTAPI">#REF!</definedName>
    <definedName name="PUERTAPI802102PAN" localSheetId="3">#REF!</definedName>
    <definedName name="PUERTAPI802102PAN" localSheetId="5">#REF!</definedName>
    <definedName name="PUERTAPI802102PAN" localSheetId="2">#REF!</definedName>
    <definedName name="PUERTAPI802102PAN">#REF!</definedName>
    <definedName name="PUERTAPI8021046PAN" localSheetId="3">#REF!</definedName>
    <definedName name="PUERTAPI8021046PAN" localSheetId="5">#REF!</definedName>
    <definedName name="PUERTAPI8021046PAN" localSheetId="2">#REF!</definedName>
    <definedName name="PUERTAPI8021046PAN">#REF!</definedName>
    <definedName name="PUERTAPLE86210CRIS" localSheetId="3">#REF!</definedName>
    <definedName name="PUERTAPLE86210CRIS" localSheetId="5">#REF!</definedName>
    <definedName name="PUERTAPLE86210CRIS" localSheetId="2">#REF!</definedName>
    <definedName name="PUERTAPLE86210CRIS">#REF!</definedName>
    <definedName name="PUERTAPLY" localSheetId="3">#REF!</definedName>
    <definedName name="PUERTAPLY" localSheetId="5">#REF!</definedName>
    <definedName name="PUERTAPLY" localSheetId="2">#REF!</definedName>
    <definedName name="PUERTAPLY">#REF!</definedName>
    <definedName name="Puertas_de_Pino_T_Francesa" localSheetId="3">#REF!</definedName>
    <definedName name="Puertas_de_Pino_T_Francesa" localSheetId="5">#REF!</definedName>
    <definedName name="Puertas_de_Pino_T_Francesa" localSheetId="2">#REF!</definedName>
    <definedName name="Puertas_de_Pino_T_Francesa">#REF!</definedName>
    <definedName name="Puertas_de_Plywood" localSheetId="3">#REF!</definedName>
    <definedName name="Puertas_de_Plywood" localSheetId="5">#REF!</definedName>
    <definedName name="Puertas_de_Plywood" localSheetId="2">#REF!</definedName>
    <definedName name="Puertas_de_Plywood">#REF!</definedName>
    <definedName name="Puertas_de_Plywood_3_16" localSheetId="3">#REF!</definedName>
    <definedName name="Puertas_de_Plywood_3_16" localSheetId="5">#REF!</definedName>
    <definedName name="Puertas_de_Plywood_3_16" localSheetId="2">#REF!</definedName>
    <definedName name="Puertas_de_Plywood_3_16">#REF!</definedName>
    <definedName name="Puertas_Pino_Apanelada" localSheetId="3">#REF!</definedName>
    <definedName name="Puertas_Pino_Apanelada" localSheetId="5">#REF!</definedName>
    <definedName name="Puertas_Pino_Apanelada" localSheetId="2">#REF!</definedName>
    <definedName name="Puertas_Pino_Apanelada">#REF!</definedName>
    <definedName name="PUFINOTECHOINCLINADO" localSheetId="3">#REF!</definedName>
    <definedName name="PUFINOTECHOINCLINADO" localSheetId="5">#REF!</definedName>
    <definedName name="PUFINOTECHOINCLINADO" localSheetId="2">#REF!</definedName>
    <definedName name="PUFINOTECHOINCLINADO">#REF!</definedName>
    <definedName name="PUFINOTECHOINCLINADO_2">#N/A</definedName>
    <definedName name="PUFINOTECHOPLANO" localSheetId="3">#REF!</definedName>
    <definedName name="PUFINOTECHOPLANO" localSheetId="5">#REF!</definedName>
    <definedName name="PUFINOTECHOPLANO" localSheetId="2">#REF!</definedName>
    <definedName name="PUFINOTECHOPLANO">#REF!</definedName>
    <definedName name="PUFINOTECHOPLANO_2">#N/A</definedName>
    <definedName name="PUGOTEROSCOLGANTES" localSheetId="3">#REF!</definedName>
    <definedName name="PUGOTEROSCOLGANTES" localSheetId="5">#REF!</definedName>
    <definedName name="PUGOTEROSCOLGANTES" localSheetId="2">#REF!</definedName>
    <definedName name="PUGOTEROSCOLGANTES">#REF!</definedName>
    <definedName name="PUGOTEROSCOLGANTES_2">#N/A</definedName>
    <definedName name="PUHORMIGON_1_2_4" localSheetId="3">#REF!</definedName>
    <definedName name="PUHORMIGON_1_2_4" localSheetId="5">#REF!</definedName>
    <definedName name="PUHORMIGON_1_2_4" localSheetId="2">#REF!</definedName>
    <definedName name="PUHORMIGON_1_2_4">#REF!</definedName>
    <definedName name="PUHORMIGON_1_2_4_2">#N/A</definedName>
    <definedName name="PUHORMIGON1_3_5" localSheetId="3">#REF!</definedName>
    <definedName name="PUHORMIGON1_3_5" localSheetId="5">#REF!</definedName>
    <definedName name="PUHORMIGON1_3_5" localSheetId="2">#REF!</definedName>
    <definedName name="PUHORMIGON1_3_5">#REF!</definedName>
    <definedName name="PUHORMIGON1_3_5_2">#N/A</definedName>
    <definedName name="puhormigon280" localSheetId="3">#REF!</definedName>
    <definedName name="puhormigon280" localSheetId="5">#REF!</definedName>
    <definedName name="puhormigon280" localSheetId="2">#REF!</definedName>
    <definedName name="puhormigon280">#REF!</definedName>
    <definedName name="PUHORMIGONCICLOPEO" localSheetId="3">#REF!</definedName>
    <definedName name="PUHORMIGONCICLOPEO" localSheetId="5">#REF!</definedName>
    <definedName name="PUHORMIGONCICLOPEO" localSheetId="2">#REF!</definedName>
    <definedName name="PUHORMIGONCICLOPEO">#REF!</definedName>
    <definedName name="PUHORMIGONCICLOPEO_2">#N/A</definedName>
    <definedName name="PUHORMIGONSIMPLE210" localSheetId="3">#REF!</definedName>
    <definedName name="PUHORMIGONSIMPLE210" localSheetId="5">#REF!</definedName>
    <definedName name="PUHORMIGONSIMPLE210" localSheetId="2">#REF!</definedName>
    <definedName name="PUHORMIGONSIMPLE210">#REF!</definedName>
    <definedName name="PUHORMIGONSIMPLE210_2">#N/A</definedName>
    <definedName name="puinyeccion" localSheetId="3">#REF!</definedName>
    <definedName name="puinyeccion" localSheetId="5">#REF!</definedName>
    <definedName name="puinyeccion" localSheetId="2">#REF!</definedName>
    <definedName name="puinyeccion">#REF!</definedName>
    <definedName name="PULESC" localSheetId="3">#REF!</definedName>
    <definedName name="PULESC" localSheetId="5">#REF!</definedName>
    <definedName name="PULESC" localSheetId="2">#REF!</definedName>
    <definedName name="PULESC">#REF!</definedName>
    <definedName name="Pulido_y_Brillado____De_Luxe">[17]Insumos!$B$241:$D$241</definedName>
    <definedName name="Pulido_y_Brillado_de_Piso" localSheetId="3">#REF!</definedName>
    <definedName name="Pulido_y_Brillado_de_Piso" localSheetId="5">#REF!</definedName>
    <definedName name="Pulido_y_Brillado_de_Piso" localSheetId="2">#REF!</definedName>
    <definedName name="Pulido_y_Brillado_de_Piso">#REF!</definedName>
    <definedName name="PULIDO_Y_BRILLADO_ESCALON" localSheetId="3">#REF!</definedName>
    <definedName name="PULIDO_Y_BRILLADO_ESCALON" localSheetId="2">#REF!</definedName>
    <definedName name="PULIDO_Y_BRILLADO_ESCALON">#REF!</definedName>
    <definedName name="PULIDOyBRILLADO_TC" localSheetId="3">#REF!</definedName>
    <definedName name="PULIDOyBRILLADO_TC" localSheetId="2">#REF!</definedName>
    <definedName name="PULIDOyBRILLADO_TC">#REF!</definedName>
    <definedName name="PULISTELOS1_2BAÑOS" localSheetId="3">#REF!</definedName>
    <definedName name="PULISTELOS1_2BAÑOS" localSheetId="5">#REF!</definedName>
    <definedName name="PULISTELOS1_2BAÑOS" localSheetId="2">#REF!</definedName>
    <definedName name="PULISTELOS1_2BAÑOS">#REF!</definedName>
    <definedName name="PULISTELOS1_2BAÑOS_2">#N/A</definedName>
    <definedName name="PULISTELOSBAÑOS" localSheetId="3">#REF!</definedName>
    <definedName name="PULISTELOSBAÑOS" localSheetId="5">#REF!</definedName>
    <definedName name="PULISTELOSBAÑOS" localSheetId="2">#REF!</definedName>
    <definedName name="PULISTELOSBAÑOS">#REF!</definedName>
    <definedName name="PULISTELOSBAÑOS_2">#N/A</definedName>
    <definedName name="PULMES" localSheetId="3">#REF!</definedName>
    <definedName name="PULMES" localSheetId="5">#REF!</definedName>
    <definedName name="PULMES" localSheetId="2">#REF!</definedName>
    <definedName name="PULMES">#REF!</definedName>
    <definedName name="PULOSA" localSheetId="3">#REF!</definedName>
    <definedName name="PULOSA" localSheetId="5">#REF!</definedName>
    <definedName name="PULOSA" localSheetId="2">#REF!</definedName>
    <definedName name="PULOSA">#REF!</definedName>
    <definedName name="PULOSA_2">#N/A</definedName>
    <definedName name="pulosaaproche" localSheetId="3">#REF!</definedName>
    <definedName name="pulosaaproche" localSheetId="5">#REF!</definedName>
    <definedName name="pulosaaproche" localSheetId="2">#REF!</definedName>
    <definedName name="pulosaaproche">#REF!</definedName>
    <definedName name="pulosacalzada" localSheetId="3">#REF!</definedName>
    <definedName name="pulosacalzada" localSheetId="5">#REF!</definedName>
    <definedName name="pulosacalzada" localSheetId="2">#REF!</definedName>
    <definedName name="pulosacalzada">#REF!</definedName>
    <definedName name="PULREPPVIEJO" localSheetId="3">#REF!</definedName>
    <definedName name="PULREPPVIEJO" localSheetId="5">#REF!</definedName>
    <definedName name="PULREPPVIEJO" localSheetId="2">#REF!</definedName>
    <definedName name="PULREPPVIEJO">#REF!</definedName>
    <definedName name="PULSUPER" localSheetId="3">#REF!</definedName>
    <definedName name="PULSUPER" localSheetId="5">#REF!</definedName>
    <definedName name="PULSUPER" localSheetId="2">#REF!</definedName>
    <definedName name="PULSUPER">#REF!</definedName>
    <definedName name="PULYCRISTAL" localSheetId="3">#REF!</definedName>
    <definedName name="PULYCRISTAL" localSheetId="5">#REF!</definedName>
    <definedName name="PULYCRISTAL" localSheetId="2">#REF!</definedName>
    <definedName name="PULYCRISTAL">#REF!</definedName>
    <definedName name="PULYSAL" localSheetId="3">#REF!</definedName>
    <definedName name="PULYSAL" localSheetId="5">#REF!</definedName>
    <definedName name="PULYSAL" localSheetId="2">#REF!</definedName>
    <definedName name="PULYSAL">#REF!</definedName>
    <definedName name="PUMADERA" localSheetId="3">#REF!</definedName>
    <definedName name="PUMADERA" localSheetId="5">#REF!</definedName>
    <definedName name="PUMADERA" localSheetId="2">#REF!</definedName>
    <definedName name="PUMADERA">#REF!</definedName>
    <definedName name="PUMEZCLACALARENAPISOS" localSheetId="3">#REF!</definedName>
    <definedName name="PUMEZCLACALARENAPISOS" localSheetId="5">#REF!</definedName>
    <definedName name="PUMEZCLACALARENAPISOS" localSheetId="2">#REF!</definedName>
    <definedName name="PUMEZCLACALARENAPISOS">#REF!</definedName>
    <definedName name="PUMEZCLACALARENAPISOS_2">#N/A</definedName>
    <definedName name="PUMORTERO1_10COLOCARPISOS" localSheetId="3">#REF!</definedName>
    <definedName name="PUMORTERO1_10COLOCARPISOS" localSheetId="5">#REF!</definedName>
    <definedName name="PUMORTERO1_10COLOCARPISOS" localSheetId="2">#REF!</definedName>
    <definedName name="PUMORTERO1_10COLOCARPISOS">#REF!</definedName>
    <definedName name="PUMORTERO1_10COLOCARPISOS_2">#N/A</definedName>
    <definedName name="PUMORTERO1_2" localSheetId="3">#REF!</definedName>
    <definedName name="PUMORTERO1_2" localSheetId="5">#REF!</definedName>
    <definedName name="PUMORTERO1_2" localSheetId="2">#REF!</definedName>
    <definedName name="PUMORTERO1_2">#REF!</definedName>
    <definedName name="PUMORTERO1_2_2">#N/A</definedName>
    <definedName name="PUMORTERO1_3" localSheetId="3">#REF!</definedName>
    <definedName name="PUMORTERO1_3" localSheetId="5">#REF!</definedName>
    <definedName name="PUMORTERO1_3" localSheetId="2">#REF!</definedName>
    <definedName name="PUMORTERO1_3">#REF!</definedName>
    <definedName name="PUMORTERO1_3_2">#N/A</definedName>
    <definedName name="PUMORTERO1_4PARAPAÑETE" localSheetId="3">#REF!</definedName>
    <definedName name="PUMORTERO1_4PARAPAÑETE" localSheetId="5">#REF!</definedName>
    <definedName name="PUMORTERO1_4PARAPAÑETE" localSheetId="2">#REF!</definedName>
    <definedName name="PUMORTERO1_4PARAPAÑETE">#REF!</definedName>
    <definedName name="PUMORTERO1_4PARAPAÑETE_2">#N/A</definedName>
    <definedName name="PUMORTERO1_5DE1_3" localSheetId="3">#REF!</definedName>
    <definedName name="PUMORTERO1_5DE1_3" localSheetId="5">#REF!</definedName>
    <definedName name="PUMORTERO1_5DE1_3" localSheetId="2">#REF!</definedName>
    <definedName name="PUMORTERO1_5DE1_3">#REF!</definedName>
    <definedName name="PUMORTERO1_5DE1_3_2">#N/A</definedName>
    <definedName name="PUMURO_M1" localSheetId="3">#REF!</definedName>
    <definedName name="PUMURO_M1" localSheetId="5">#REF!</definedName>
    <definedName name="PUMURO_M1" localSheetId="2">#REF!</definedName>
    <definedName name="PUMURO_M1">#REF!</definedName>
    <definedName name="PUMURO_M1_2">#N/A</definedName>
    <definedName name="PUMURO_M2" localSheetId="3">#REF!</definedName>
    <definedName name="PUMURO_M2" localSheetId="5">#REF!</definedName>
    <definedName name="PUMURO_M2" localSheetId="2">#REF!</definedName>
    <definedName name="PUMURO_M2">#REF!</definedName>
    <definedName name="PUMURO_M2_2">#N/A</definedName>
    <definedName name="punewjersey" localSheetId="3">#REF!</definedName>
    <definedName name="punewjersey" localSheetId="5">#REF!</definedName>
    <definedName name="punewjersey" localSheetId="2">#REF!</definedName>
    <definedName name="punewjersey">#REF!</definedName>
    <definedName name="PUPAÑETEMAESTREADOEXTERIOR" localSheetId="3">#REF!</definedName>
    <definedName name="PUPAÑETEMAESTREADOEXTERIOR" localSheetId="5">#REF!</definedName>
    <definedName name="PUPAÑETEMAESTREADOEXTERIOR" localSheetId="2">#REF!</definedName>
    <definedName name="PUPAÑETEMAESTREADOEXTERIOR">#REF!</definedName>
    <definedName name="PUPAÑETEMAESTREADOEXTERIOR_2">#N/A</definedName>
    <definedName name="PUPAÑETEMAESTREADOINTERIOR" localSheetId="3">#REF!</definedName>
    <definedName name="PUPAÑETEMAESTREADOINTERIOR" localSheetId="5">#REF!</definedName>
    <definedName name="PUPAÑETEMAESTREADOINTERIOR" localSheetId="2">#REF!</definedName>
    <definedName name="PUPAÑETEMAESTREADOINTERIOR">#REF!</definedName>
    <definedName name="PUPAÑETEMAESTREADOINTERIOR_2">#N/A</definedName>
    <definedName name="PUPAÑETEPULIDO" localSheetId="3">#REF!</definedName>
    <definedName name="PUPAÑETEPULIDO" localSheetId="5">#REF!</definedName>
    <definedName name="PUPAÑETEPULIDO" localSheetId="2">#REF!</definedName>
    <definedName name="PUPAÑETEPULIDO">#REF!</definedName>
    <definedName name="PUPAÑETEPULIDO_2">#N/A</definedName>
    <definedName name="PUPISOCERAMICA_33X33" localSheetId="3">#REF!</definedName>
    <definedName name="PUPISOCERAMICA_33X33" localSheetId="5">#REF!</definedName>
    <definedName name="PUPISOCERAMICA_33X33" localSheetId="2">#REF!</definedName>
    <definedName name="PUPISOCERAMICA_33X33">#REF!</definedName>
    <definedName name="PUPISOCERAMICA_33X33_2">#N/A</definedName>
    <definedName name="PUPISOGRANITO_40X40" localSheetId="3">#REF!</definedName>
    <definedName name="PUPISOGRANITO_40X40" localSheetId="5">#REF!</definedName>
    <definedName name="PUPISOGRANITO_40X40" localSheetId="2">#REF!</definedName>
    <definedName name="PUPISOGRANITO_40X40">#REF!</definedName>
    <definedName name="PUPISOGRANITO_40X40_2">#N/A</definedName>
    <definedName name="PURAMPAESCALERA" localSheetId="3">#REF!</definedName>
    <definedName name="PURAMPAESCALERA" localSheetId="5">#REF!</definedName>
    <definedName name="PURAMPAESCALERA" localSheetId="2">#REF!</definedName>
    <definedName name="PURAMPAESCALERA">#REF!</definedName>
    <definedName name="PURAMPAESCALERA_2">#N/A</definedName>
    <definedName name="PUREPLANTEO" localSheetId="3">#REF!</definedName>
    <definedName name="PUREPLANTEO" localSheetId="5">#REF!</definedName>
    <definedName name="PUREPLANTEO" localSheetId="2">#REF!</definedName>
    <definedName name="PUREPLANTEO">#REF!</definedName>
    <definedName name="PUREPLANTEO_2">#N/A</definedName>
    <definedName name="putabletas" localSheetId="3">#REF!</definedName>
    <definedName name="putabletas" localSheetId="5">#REF!</definedName>
    <definedName name="putabletas" localSheetId="2">#REF!</definedName>
    <definedName name="putabletas">#REF!</definedName>
    <definedName name="PUTRAMPADEGRASA" localSheetId="3">#REF!</definedName>
    <definedName name="PUTRAMPADEGRASA" localSheetId="5">#REF!</definedName>
    <definedName name="PUTRAMPADEGRASA" localSheetId="2">#REF!</definedName>
    <definedName name="PUTRAMPADEGRASA">#REF!</definedName>
    <definedName name="PUTRAMPADEGRASA_2">#N/A</definedName>
    <definedName name="puvigastransversales" localSheetId="3">#REF!</definedName>
    <definedName name="puvigastransversales" localSheetId="5">#REF!</definedName>
    <definedName name="puvigastransversales" localSheetId="2">#REF!</definedName>
    <definedName name="puvigastransversales">#REF!</definedName>
    <definedName name="PUZABALETAPISO" localSheetId="3">#REF!</definedName>
    <definedName name="PUZABALETAPISO" localSheetId="5">#REF!</definedName>
    <definedName name="PUZABALETAPISO" localSheetId="2">#REF!</definedName>
    <definedName name="PUZABALETAPISO">#REF!</definedName>
    <definedName name="PUZABALETAPISO_2">#N/A</definedName>
    <definedName name="PUZABALETAS" localSheetId="3">#REF!</definedName>
    <definedName name="PUZABALETAS" localSheetId="5">#REF!</definedName>
    <definedName name="PUZABALETAS" localSheetId="2">#REF!</definedName>
    <definedName name="PUZABALETAS">#REF!</definedName>
    <definedName name="PUZABALETAS_2">#N/A</definedName>
    <definedName name="PUZAPATACOLUMNAS_C1" localSheetId="3">#REF!</definedName>
    <definedName name="PUZAPATACOLUMNAS_C1" localSheetId="5">#REF!</definedName>
    <definedName name="PUZAPATACOLUMNAS_C1" localSheetId="2">#REF!</definedName>
    <definedName name="PUZAPATACOLUMNAS_C1">#REF!</definedName>
    <definedName name="PUZAPATACOLUMNAS_C1_2">#N/A</definedName>
    <definedName name="PUZAPATACOLUMNAS_C2" localSheetId="3">#REF!</definedName>
    <definedName name="PUZAPATACOLUMNAS_C2" localSheetId="5">#REF!</definedName>
    <definedName name="PUZAPATACOLUMNAS_C2" localSheetId="2">#REF!</definedName>
    <definedName name="PUZAPATACOLUMNAS_C2">#REF!</definedName>
    <definedName name="PUZAPATACOLUMNAS_C2_2">#N/A</definedName>
    <definedName name="PUZAPATACOLUMNAS_C3" localSheetId="3">#REF!</definedName>
    <definedName name="PUZAPATACOLUMNAS_C3" localSheetId="5">#REF!</definedName>
    <definedName name="PUZAPATACOLUMNAS_C3" localSheetId="2">#REF!</definedName>
    <definedName name="PUZAPATACOLUMNAS_C3">#REF!</definedName>
    <definedName name="PUZAPATACOLUMNAS_C3_2">#N/A</definedName>
    <definedName name="PUZAPATACOLUMNAS_C4" localSheetId="3">#REF!</definedName>
    <definedName name="PUZAPATACOLUMNAS_C4" localSheetId="5">#REF!</definedName>
    <definedName name="PUZAPATACOLUMNAS_C4" localSheetId="2">#REF!</definedName>
    <definedName name="PUZAPATACOLUMNAS_C4">#REF!</definedName>
    <definedName name="PUZAPATACOLUMNAS_C4_2">#N/A</definedName>
    <definedName name="PUZAPATACOLUMNAS_CC" localSheetId="3">#REF!</definedName>
    <definedName name="PUZAPATACOLUMNAS_CC" localSheetId="5">#REF!</definedName>
    <definedName name="PUZAPATACOLUMNAS_CC" localSheetId="2">#REF!</definedName>
    <definedName name="PUZAPATACOLUMNAS_CC">#REF!</definedName>
    <definedName name="PUZAPATACOLUMNAS_CC_2">#N/A</definedName>
    <definedName name="PUZAPATACOLUMNAS_CT" localSheetId="3">#REF!</definedName>
    <definedName name="PUZAPATACOLUMNAS_CT" localSheetId="5">#REF!</definedName>
    <definedName name="PUZAPATACOLUMNAS_CT" localSheetId="2">#REF!</definedName>
    <definedName name="PUZAPATACOLUMNAS_CT">#REF!</definedName>
    <definedName name="PUZAPATACOLUMNAS_CT_2">#N/A</definedName>
    <definedName name="PUZAPATAMURO4" localSheetId="3">#REF!</definedName>
    <definedName name="PUZAPATAMURO4" localSheetId="5">#REF!</definedName>
    <definedName name="PUZAPATAMURO4" localSheetId="2">#REF!</definedName>
    <definedName name="PUZAPATAMURO4">#REF!</definedName>
    <definedName name="PUZAPATAMURO4_2">#N/A</definedName>
    <definedName name="PUZAPATAMURO6" localSheetId="3">#REF!</definedName>
    <definedName name="PUZAPATAMURO6" localSheetId="5">#REF!</definedName>
    <definedName name="PUZAPATAMURO6" localSheetId="2">#REF!</definedName>
    <definedName name="PUZAPATAMURO6">#REF!</definedName>
    <definedName name="PUZAPATAMURO6_2">#N/A</definedName>
    <definedName name="PUZAPATAMURO8" localSheetId="3">#REF!</definedName>
    <definedName name="PUZAPATAMURO8" localSheetId="5">#REF!</definedName>
    <definedName name="PUZAPATAMURO8" localSheetId="2">#REF!</definedName>
    <definedName name="PUZAPATAMURO8">#REF!</definedName>
    <definedName name="PUZAPATAMURO8_2">#N/A</definedName>
    <definedName name="PUZAPATAMURORAMPA">'[17]Análisis de Precios'!$F$201</definedName>
    <definedName name="PUZOCALOCERAMICACRIOLLADE33" localSheetId="3">#REF!</definedName>
    <definedName name="PUZOCALOCERAMICACRIOLLADE33" localSheetId="5">#REF!</definedName>
    <definedName name="PUZOCALOCERAMICACRIOLLADE33" localSheetId="2">#REF!</definedName>
    <definedName name="PUZOCALOCERAMICACRIOLLADE33">#REF!</definedName>
    <definedName name="PUZOCALOCERAMICACRIOLLADE33_2">#N/A</definedName>
    <definedName name="PUZOCALOSGRANITO_7X40" localSheetId="3">#REF!</definedName>
    <definedName name="PUZOCALOSGRANITO_7X40" localSheetId="5">#REF!</definedName>
    <definedName name="PUZOCALOSGRANITO_7X40" localSheetId="2">#REF!</definedName>
    <definedName name="PUZOCALOSGRANITO_7X40">#REF!</definedName>
    <definedName name="PUZOCALOSGRANITO_7X40_2">#N/A</definedName>
    <definedName name="PVARTIE586" localSheetId="3">#REF!</definedName>
    <definedName name="PVARTIE586" localSheetId="5">#REF!</definedName>
    <definedName name="PVARTIE586" localSheetId="2">#REF!</definedName>
    <definedName name="PVARTIE586">#REF!</definedName>
    <definedName name="PVENTAABCO" localSheetId="3">#REF!</definedName>
    <definedName name="PVENTAABCO" localSheetId="5">#REF!</definedName>
    <definedName name="PVENTAABCO" localSheetId="2">#REF!</definedName>
    <definedName name="PVENTAABCO">#REF!</definedName>
    <definedName name="PVENTAABRONCE" localSheetId="3">#REF!</definedName>
    <definedName name="PVENTAABRONCE" localSheetId="5">#REF!</definedName>
    <definedName name="PVENTAABRONCE" localSheetId="2">#REF!</definedName>
    <definedName name="PVENTAABRONCE">#REF!</definedName>
    <definedName name="PVENTAAVIDRIOB" localSheetId="3">#REF!</definedName>
    <definedName name="PVENTAAVIDRIOB" localSheetId="5">#REF!</definedName>
    <definedName name="PVENTAAVIDRIOB" localSheetId="2">#REF!</definedName>
    <definedName name="PVENTAAVIDRIOB">#REF!</definedName>
    <definedName name="PVENTBBVIDRIO" localSheetId="3">#REF!</definedName>
    <definedName name="PVENTBBVIDRIO" localSheetId="5">#REF!</definedName>
    <definedName name="PVENTBBVIDRIO" localSheetId="2">#REF!</definedName>
    <definedName name="PVENTBBVIDRIO">#REF!</definedName>
    <definedName name="PVENTBBVIDRIOB" localSheetId="3">#REF!</definedName>
    <definedName name="PVENTBBVIDRIOB" localSheetId="5">#REF!</definedName>
    <definedName name="PVENTBBVIDRIOB" localSheetId="2">#REF!</definedName>
    <definedName name="PVENTBBVIDRIOB">#REF!</definedName>
    <definedName name="PVENTBCO" localSheetId="3">#REF!</definedName>
    <definedName name="PVENTBCO" localSheetId="5">#REF!</definedName>
    <definedName name="PVENTBCO" localSheetId="2">#REF!</definedName>
    <definedName name="PVENTBCO">#REF!</definedName>
    <definedName name="PVENTSALAAMALUNATVC" localSheetId="3">#REF!</definedName>
    <definedName name="PVENTSALAAMALUNATVC" localSheetId="5">#REF!</definedName>
    <definedName name="PVENTSALAAMALUNATVC" localSheetId="2">#REF!</definedName>
    <definedName name="PVENTSALAAMALUNATVC">#REF!</definedName>
    <definedName name="PVIBRAZO30X30BLANCO" localSheetId="3">#REF!</definedName>
    <definedName name="PVIBRAZO30X30BLANCO" localSheetId="5">#REF!</definedName>
    <definedName name="PVIBRAZO30X30BLANCO" localSheetId="2">#REF!</definedName>
    <definedName name="PVIBRAZO30X30BLANCO">#REF!</definedName>
    <definedName name="PVIBRAZO30X30COLOR" localSheetId="3">#REF!</definedName>
    <definedName name="PVIBRAZO30X30COLOR" localSheetId="5">#REF!</definedName>
    <definedName name="PVIBRAZO30X30COLOR" localSheetId="2">#REF!</definedName>
    <definedName name="PVIBRAZO30X30COLOR">#REF!</definedName>
    <definedName name="PVIBRAZO30X30GRIS" localSheetId="3">#REF!</definedName>
    <definedName name="PVIBRAZO30X30GRIS" localSheetId="5">#REF!</definedName>
    <definedName name="PVIBRAZO30X30GRIS" localSheetId="2">#REF!</definedName>
    <definedName name="PVIBRAZO30X30GRIS">#REF!</definedName>
    <definedName name="PVIBRAZO30X30VERDE" localSheetId="3">#REF!</definedName>
    <definedName name="PVIBRAZO30X30VERDE" localSheetId="5">#REF!</definedName>
    <definedName name="PVIBRAZO30X30VERDE" localSheetId="2">#REF!</definedName>
    <definedName name="PVIBRAZO30X30VERDE">#REF!</definedName>
    <definedName name="PVIBRAZO40X40BLANCO" localSheetId="3">#REF!</definedName>
    <definedName name="PVIBRAZO40X40BLANCO" localSheetId="5">#REF!</definedName>
    <definedName name="PVIBRAZO40X40BLANCO" localSheetId="2">#REF!</definedName>
    <definedName name="PVIBRAZO40X40BLANCO">#REF!</definedName>
    <definedName name="PVIBRAZO40X40COLOR" localSheetId="3">#REF!</definedName>
    <definedName name="PVIBRAZO40X40COLOR" localSheetId="5">#REF!</definedName>
    <definedName name="PVIBRAZO40X40COLOR" localSheetId="2">#REF!</definedName>
    <definedName name="PVIBRAZO40X40COLOR">#REF!</definedName>
    <definedName name="PVIBRAZO40X40GRIS" localSheetId="3">#REF!</definedName>
    <definedName name="PVIBRAZO40X40GRIS" localSheetId="5">#REF!</definedName>
    <definedName name="PVIBRAZO40X40GRIS" localSheetId="2">#REF!</definedName>
    <definedName name="PVIBRAZO40X40GRIS">#REF!</definedName>
    <definedName name="PVIBRAZO40X40VERDE" localSheetId="3">#REF!</definedName>
    <definedName name="PVIBRAZO40X40VERDE" localSheetId="5">#REF!</definedName>
    <definedName name="PVIBRAZO40X40VERDE" localSheetId="2">#REF!</definedName>
    <definedName name="PVIBRAZO40X40VERDE">#REF!</definedName>
    <definedName name="PVIBRORUSTICO30X30BLANCO" localSheetId="3">#REF!</definedName>
    <definedName name="PVIBRORUSTICO30X30BLANCO" localSheetId="5">#REF!</definedName>
    <definedName name="PVIBRORUSTICO30X30BLANCO" localSheetId="2">#REF!</definedName>
    <definedName name="PVIBRORUSTICO30X30BLANCO">#REF!</definedName>
    <definedName name="PVIBRORUSTICO30X30COLOR" localSheetId="3">#REF!</definedName>
    <definedName name="PVIBRORUSTICO30X30COLOR" localSheetId="5">#REF!</definedName>
    <definedName name="PVIBRORUSTICO30X30COLOR" localSheetId="2">#REF!</definedName>
    <definedName name="PVIBRORUSTICO30X30COLOR">#REF!</definedName>
    <definedName name="PVIBRORUSTICO30X30GRIS" localSheetId="3">#REF!</definedName>
    <definedName name="PVIBRORUSTICO30X30GRIS" localSheetId="5">#REF!</definedName>
    <definedName name="PVIBRORUSTICO30X30GRIS" localSheetId="2">#REF!</definedName>
    <definedName name="PVIBRORUSTICO30X30GRIS">#REF!</definedName>
    <definedName name="PVIBRORUSTICO30X30ROJOVIVO" localSheetId="3">#REF!</definedName>
    <definedName name="PVIBRORUSTICO30X30ROJOVIVO" localSheetId="5">#REF!</definedName>
    <definedName name="PVIBRORUSTICO30X30ROJOVIVO" localSheetId="2">#REF!</definedName>
    <definedName name="PVIBRORUSTICO30X30ROJOVIVO">#REF!</definedName>
    <definedName name="PVIBRORUSTICO30X30VERDE" localSheetId="3">#REF!</definedName>
    <definedName name="PVIBRORUSTICO30X30VERDE" localSheetId="5">#REF!</definedName>
    <definedName name="PVIBRORUSTICO30X30VERDE" localSheetId="2">#REF!</definedName>
    <definedName name="PVIBRORUSTICO30X30VERDE">#REF!</definedName>
    <definedName name="PVOBRORUSTICO30X30CREMA" localSheetId="3">#REF!</definedName>
    <definedName name="PVOBRORUSTICO30X30CREMA" localSheetId="5">#REF!</definedName>
    <definedName name="PVOBRORUSTICO30X30CREMA" localSheetId="2">#REF!</definedName>
    <definedName name="PVOBRORUSTICO30X30CREMA">#REF!</definedName>
    <definedName name="PWINCHE2000K" localSheetId="3">[54]Ins!$F$557</definedName>
    <definedName name="PWINCHE2000K" localSheetId="5">[53]Ins!$F$557</definedName>
    <definedName name="PWINCHE2000K">[55]Ins!$F$557</definedName>
    <definedName name="PZ" localSheetId="3">#REF!</definedName>
    <definedName name="PZ" localSheetId="5">#REF!</definedName>
    <definedName name="PZ" localSheetId="2">#REF!</definedName>
    <definedName name="PZ">#REF!</definedName>
    <definedName name="PZGRANITO30BCO" localSheetId="3">#REF!</definedName>
    <definedName name="PZGRANITO30BCO" localSheetId="5">#REF!</definedName>
    <definedName name="PZGRANITO30BCO" localSheetId="2">#REF!</definedName>
    <definedName name="PZGRANITO30BCO">#REF!</definedName>
    <definedName name="PZGRANITO30GRIS" localSheetId="3">#REF!</definedName>
    <definedName name="PZGRANITO30GRIS" localSheetId="5">#REF!</definedName>
    <definedName name="PZGRANITO30GRIS" localSheetId="2">#REF!</definedName>
    <definedName name="PZGRANITO30GRIS">#REF!</definedName>
    <definedName name="PZGRANITO40BCO" localSheetId="3">#REF!</definedName>
    <definedName name="PZGRANITO40BCO" localSheetId="5">#REF!</definedName>
    <definedName name="PZGRANITO40BCO" localSheetId="2">#REF!</definedName>
    <definedName name="PZGRANITO40BCO">#REF!</definedName>
    <definedName name="PZGRANITOBOTICELLI40BCO" localSheetId="3">#REF!</definedName>
    <definedName name="PZGRANITOBOTICELLI40BCO" localSheetId="5">#REF!</definedName>
    <definedName name="PZGRANITOBOTICELLI40BCO" localSheetId="2">#REF!</definedName>
    <definedName name="PZGRANITOBOTICELLI40BCO">#REF!</definedName>
    <definedName name="PZGRANITOBOTICELLI40COL" localSheetId="3">#REF!</definedName>
    <definedName name="PZGRANITOBOTICELLI40COL" localSheetId="5">#REF!</definedName>
    <definedName name="PZGRANITOBOTICELLI40COL" localSheetId="2">#REF!</definedName>
    <definedName name="PZGRANITOBOTICELLI40COL">#REF!</definedName>
    <definedName name="PZGRANITOPERROY40" localSheetId="3">#REF!</definedName>
    <definedName name="PZGRANITOPERROY40" localSheetId="5">#REF!</definedName>
    <definedName name="PZGRANITOPERROY40" localSheetId="2">#REF!</definedName>
    <definedName name="PZGRANITOPERROY40">#REF!</definedName>
    <definedName name="PZMOSAICO25ROJ" localSheetId="3">#REF!</definedName>
    <definedName name="PZMOSAICO25ROJ" localSheetId="5">#REF!</definedName>
    <definedName name="PZMOSAICO25ROJ" localSheetId="2">#REF!</definedName>
    <definedName name="PZMOSAICO25ROJ">#REF!</definedName>
    <definedName name="PZOCALOBARRO10X3" localSheetId="3">#REF!</definedName>
    <definedName name="PZOCALOBARRO10X3" localSheetId="5">#REF!</definedName>
    <definedName name="PZOCALOBARRO10X3" localSheetId="2">#REF!</definedName>
    <definedName name="PZOCALOBARRO10X3">#REF!</definedName>
    <definedName name="PZOCESC12COL" localSheetId="3">#REF!</definedName>
    <definedName name="PZOCESC12COL" localSheetId="5">#REF!</definedName>
    <definedName name="PZOCESC12COL" localSheetId="2">#REF!</definedName>
    <definedName name="PZOCESC12COL">#REF!</definedName>
    <definedName name="PZOCESC23BCO" localSheetId="3">#REF!</definedName>
    <definedName name="PZOCESC23BCO" localSheetId="5">#REF!</definedName>
    <definedName name="PZOCESC23BCO" localSheetId="2">#REF!</definedName>
    <definedName name="PZOCESC23BCO">#REF!</definedName>
    <definedName name="PZOCESC23COL" localSheetId="3">#REF!</definedName>
    <definedName name="PZOCESC23COL" localSheetId="5">#REF!</definedName>
    <definedName name="PZOCESC23COL" localSheetId="2">#REF!</definedName>
    <definedName name="PZOCESC23COL">#REF!</definedName>
    <definedName name="PZOCESC23GRAVGRIS" localSheetId="3">#REF!</definedName>
    <definedName name="PZOCESC23GRAVGRIS" localSheetId="5">#REF!</definedName>
    <definedName name="PZOCESC23GRAVGRIS" localSheetId="2">#REF!</definedName>
    <definedName name="PZOCESC23GRAVGRIS">#REF!</definedName>
    <definedName name="PZOCESC23GRAVSUPERBCO" localSheetId="3">#REF!</definedName>
    <definedName name="PZOCESC23GRAVSUPERBCO" localSheetId="5">#REF!</definedName>
    <definedName name="PZOCESC23GRAVSUPERBCO" localSheetId="2">#REF!</definedName>
    <definedName name="PZOCESC23GRAVSUPERBCO">#REF!</definedName>
    <definedName name="PZOCESC23GRIS" localSheetId="3">#REF!</definedName>
    <definedName name="PZOCESC23GRIS" localSheetId="5">#REF!</definedName>
    <definedName name="PZOCESC23GRIS" localSheetId="2">#REF!</definedName>
    <definedName name="PZOCESC23GRIS">#REF!</definedName>
    <definedName name="PZOCESC4BCO" localSheetId="3">#REF!</definedName>
    <definedName name="PZOCESC4BCO" localSheetId="5">#REF!</definedName>
    <definedName name="PZOCESC4BCO" localSheetId="2">#REF!</definedName>
    <definedName name="PZOCESC4BCO">#REF!</definedName>
    <definedName name="PZOCESC4GRIS" localSheetId="3">#REF!</definedName>
    <definedName name="PZOCESC4GRIS" localSheetId="5">#REF!</definedName>
    <definedName name="PZOCESC4GRIS" localSheetId="2">#REF!</definedName>
    <definedName name="PZOCESC4GRIS">#REF!</definedName>
    <definedName name="PZOCESCBOTIBCO" localSheetId="3">#REF!</definedName>
    <definedName name="PZOCESCBOTIBCO" localSheetId="5">#REF!</definedName>
    <definedName name="PZOCESCBOTIBCO" localSheetId="2">#REF!</definedName>
    <definedName name="PZOCESCBOTIBCO">#REF!</definedName>
    <definedName name="PZOCESCBOTICOL" localSheetId="3">#REF!</definedName>
    <definedName name="PZOCESCBOTICOL" localSheetId="5">#REF!</definedName>
    <definedName name="PZOCESCBOTICOL" localSheetId="2">#REF!</definedName>
    <definedName name="PZOCESCBOTICOL">#REF!</definedName>
    <definedName name="PZOCESCPROYAL" localSheetId="3">#REF!</definedName>
    <definedName name="PZOCESCPROYAL" localSheetId="5">#REF!</definedName>
    <definedName name="PZOCESCPROYAL" localSheetId="2">#REF!</definedName>
    <definedName name="PZOCESCPROYAL">#REF!</definedName>
    <definedName name="PZOCESCSUPERBCO" localSheetId="3">#REF!</definedName>
    <definedName name="PZOCESCSUPERBCO" localSheetId="5">#REF!</definedName>
    <definedName name="PZOCESCSUPERBCO" localSheetId="2">#REF!</definedName>
    <definedName name="PZOCESCSUPERBCO">#REF!</definedName>
    <definedName name="PZOCESCSUPERCOL" localSheetId="3">#REF!</definedName>
    <definedName name="PZOCESCSUPERCOL" localSheetId="5">#REF!</definedName>
    <definedName name="PZOCESCSUPERCOL" localSheetId="2">#REF!</definedName>
    <definedName name="PZOCESCSUPERCOL">#REF!</definedName>
    <definedName name="PZOCESCVIBCOL" localSheetId="3">#REF!</definedName>
    <definedName name="PZOCESCVIBCOL" localSheetId="5">#REF!</definedName>
    <definedName name="PZOCESCVIBCOL" localSheetId="2">#REF!</definedName>
    <definedName name="PZOCESCVIBCOL">#REF!</definedName>
    <definedName name="PZOCESCVIBGRIS" localSheetId="3">#REF!</definedName>
    <definedName name="PZOCESCVIBGRIS" localSheetId="5">#REF!</definedName>
    <definedName name="PZOCESCVIBGRIS" localSheetId="2">#REF!</definedName>
    <definedName name="PZOCESCVIBGRIS">#REF!</definedName>
    <definedName name="qqvarilla">'[30]Analisis Unit. '!$F$36</definedName>
    <definedName name="QUICIOGRA30BCO" localSheetId="3">#REF!</definedName>
    <definedName name="QUICIOGRA30BCO" localSheetId="5">#REF!</definedName>
    <definedName name="QUICIOGRA30BCO" localSheetId="2">#REF!</definedName>
    <definedName name="QUICIOGRA30BCO">#REF!</definedName>
    <definedName name="QUICIOGRA40BCO" localSheetId="3">#REF!</definedName>
    <definedName name="QUICIOGRA40BCO" localSheetId="5">#REF!</definedName>
    <definedName name="QUICIOGRA40BCO" localSheetId="2">#REF!</definedName>
    <definedName name="QUICIOGRA40BCO">#REF!</definedName>
    <definedName name="QUICIOGRABOTI40COL" localSheetId="3">#REF!</definedName>
    <definedName name="QUICIOGRABOTI40COL" localSheetId="5">#REF!</definedName>
    <definedName name="QUICIOGRABOTI40COL" localSheetId="2">#REF!</definedName>
    <definedName name="QUICIOGRABOTI40COL">#REF!</definedName>
    <definedName name="QUICIOLAD" localSheetId="3">#REF!</definedName>
    <definedName name="QUICIOLAD" localSheetId="5">#REF!</definedName>
    <definedName name="QUICIOLAD" localSheetId="2">#REF!</definedName>
    <definedName name="QUICIOLAD">#REF!</definedName>
    <definedName name="QUICIOMOS25ROJ" localSheetId="3">#REF!</definedName>
    <definedName name="QUICIOMOS25ROJ" localSheetId="5">#REF!</definedName>
    <definedName name="QUICIOMOS25ROJ" localSheetId="2">#REF!</definedName>
    <definedName name="QUICIOMOS25ROJ">#REF!</definedName>
    <definedName name="QUIEBRASOLESVERTCONTRA" localSheetId="3">#REF!</definedName>
    <definedName name="QUIEBRASOLESVERTCONTRA" localSheetId="5">#REF!</definedName>
    <definedName name="QUIEBRASOLESVERTCONTRA" localSheetId="2">#REF!</definedName>
    <definedName name="QUIEBRASOLESVERTCONTRA">#REF!</definedName>
    <definedName name="RASTRILLO" localSheetId="3">#REF!</definedName>
    <definedName name="RASTRILLO" localSheetId="2">#REF!</definedName>
    <definedName name="RASTRILLO">#REF!</definedName>
    <definedName name="REDBUSHG12X38" localSheetId="3">#REF!</definedName>
    <definedName name="REDBUSHG12X38" localSheetId="5">#REF!</definedName>
    <definedName name="REDBUSHG12X38" localSheetId="2">#REF!</definedName>
    <definedName name="REDBUSHG12X38">#REF!</definedName>
    <definedName name="REDPVCDREN3X112" localSheetId="3">#REF!</definedName>
    <definedName name="REDPVCDREN3X112" localSheetId="5">#REF!</definedName>
    <definedName name="REDPVCDREN3X112" localSheetId="2">#REF!</definedName>
    <definedName name="REDPVCDREN3X112">#REF!</definedName>
    <definedName name="REDPVCDREN3X2" localSheetId="3">#REF!</definedName>
    <definedName name="REDPVCDREN3X2" localSheetId="5">#REF!</definedName>
    <definedName name="REDPVCDREN3X2" localSheetId="2">#REF!</definedName>
    <definedName name="REDPVCDREN3X2">#REF!</definedName>
    <definedName name="REDPVCDREN4X2" localSheetId="3">#REF!</definedName>
    <definedName name="REDPVCDREN4X2" localSheetId="5">#REF!</definedName>
    <definedName name="REDPVCDREN4X2" localSheetId="2">#REF!</definedName>
    <definedName name="REDPVCDREN4X2">#REF!</definedName>
    <definedName name="REDPVCDREN4X3" localSheetId="3">#REF!</definedName>
    <definedName name="REDPVCDREN4X3" localSheetId="5">#REF!</definedName>
    <definedName name="REDPVCDREN4X3" localSheetId="2">#REF!</definedName>
    <definedName name="REDPVCDREN4X3">#REF!</definedName>
    <definedName name="REDPVCDREN6X4" localSheetId="3">#REF!</definedName>
    <definedName name="REDPVCDREN6X4" localSheetId="5">#REF!</definedName>
    <definedName name="REDPVCDREN6X4" localSheetId="2">#REF!</definedName>
    <definedName name="REDPVCDREN6X4">#REF!</definedName>
    <definedName name="REDPVCPRES112X1" localSheetId="3">#REF!</definedName>
    <definedName name="REDPVCPRES112X1" localSheetId="5">#REF!</definedName>
    <definedName name="REDPVCPRES112X1" localSheetId="2">#REF!</definedName>
    <definedName name="REDPVCPRES112X1">#REF!</definedName>
    <definedName name="REDPVCPRES2X1" localSheetId="3">#REF!</definedName>
    <definedName name="REDPVCPRES2X1" localSheetId="5">#REF!</definedName>
    <definedName name="REDPVCPRES2X1" localSheetId="2">#REF!</definedName>
    <definedName name="REDPVCPRES2X1">#REF!</definedName>
    <definedName name="REDPVCPRES34X12" localSheetId="3">#REF!</definedName>
    <definedName name="REDPVCPRES34X12" localSheetId="5">#REF!</definedName>
    <definedName name="REDPVCPRES34X12" localSheetId="2">#REF!</definedName>
    <definedName name="REDPVCPRES34X12">#REF!</definedName>
    <definedName name="REDPVCPRES4X2" localSheetId="3">#REF!</definedName>
    <definedName name="REDPVCPRES4X2" localSheetId="5">#REF!</definedName>
    <definedName name="REDPVCPRES4X2" localSheetId="2">#REF!</definedName>
    <definedName name="REDPVCPRES4X2">#REF!</definedName>
    <definedName name="REDPVCPRES4X3" localSheetId="3">#REF!</definedName>
    <definedName name="REDPVCPRES4X3" localSheetId="5">#REF!</definedName>
    <definedName name="REDPVCPRES4X3" localSheetId="2">#REF!</definedName>
    <definedName name="REDPVCPRES4X3">#REF!</definedName>
    <definedName name="REDUCCION_BUSHING_HG_12x38" localSheetId="3">#REF!</definedName>
    <definedName name="REDUCCION_BUSHING_HG_12x38" localSheetId="2">#REF!</definedName>
    <definedName name="REDUCCION_BUSHING_HG_12x38">#REF!</definedName>
    <definedName name="REDUCCION_PVC_34a12" localSheetId="3">#REF!</definedName>
    <definedName name="REDUCCION_PVC_34a12" localSheetId="2">#REF!</definedName>
    <definedName name="REDUCCION_PVC_34a12">#REF!</definedName>
    <definedName name="REDUCCION_PVC_DREN_4x2" localSheetId="3">#REF!</definedName>
    <definedName name="REDUCCION_PVC_DREN_4x2" localSheetId="2">#REF!</definedName>
    <definedName name="REDUCCION_PVC_DREN_4x2">#REF!</definedName>
    <definedName name="reducdrenaje1a12pvc">[20]INSUMO!$D$237</definedName>
    <definedName name="reduchg12a38">[20]INSUMO!$D$256</definedName>
    <definedName name="reesti" localSheetId="3">#REF!</definedName>
    <definedName name="reesti" localSheetId="5">#REF!</definedName>
    <definedName name="reesti" localSheetId="2">#REF!</definedName>
    <definedName name="reesti">#REF!</definedName>
    <definedName name="reestii" localSheetId="3">#REF!</definedName>
    <definedName name="reestii" localSheetId="5">#REF!</definedName>
    <definedName name="reestii" localSheetId="2">#REF!</definedName>
    <definedName name="reestii">#REF!</definedName>
    <definedName name="reestiii" localSheetId="3">#REF!</definedName>
    <definedName name="reestiii" localSheetId="5">#REF!</definedName>
    <definedName name="reestiii" localSheetId="2">#REF!</definedName>
    <definedName name="reestiii">#REF!</definedName>
    <definedName name="reestiiii" localSheetId="3">#REF!</definedName>
    <definedName name="reestiiii" localSheetId="5">#REF!</definedName>
    <definedName name="reestiiii" localSheetId="2">#REF!</definedName>
    <definedName name="reestiiii">#REF!</definedName>
    <definedName name="REFERENCIA">[73]COF!$G$733</definedName>
    <definedName name="reg.compac.rell">'[29]Costos Mano de Obra'!$O$13</definedName>
    <definedName name="reg.fro.niv.hormigon">'[16]Analisis Unitarios'!$F$110</definedName>
    <definedName name="reg.niv.hid.mat">'[16]Analisis Unitarios'!$E$586</definedName>
    <definedName name="REG10104CRIOLLO" localSheetId="3">#REF!</definedName>
    <definedName name="REG10104CRIOLLO" localSheetId="5">#REF!</definedName>
    <definedName name="REG10104CRIOLLO" localSheetId="2">#REF!</definedName>
    <definedName name="REG10104CRIOLLO">#REF!</definedName>
    <definedName name="REG12124CRIOLLO" localSheetId="3">#REF!</definedName>
    <definedName name="REG12124CRIOLLO" localSheetId="5">#REF!</definedName>
    <definedName name="REG12124CRIOLLO" localSheetId="2">#REF!</definedName>
    <definedName name="REG12124CRIOLLO">#REF!</definedName>
    <definedName name="REG44USA" localSheetId="3">#REF!</definedName>
    <definedName name="REG44USA" localSheetId="5">#REF!</definedName>
    <definedName name="REG44USA" localSheetId="2">#REF!</definedName>
    <definedName name="REG44USA">#REF!</definedName>
    <definedName name="REG55USA" localSheetId="3">#REF!</definedName>
    <definedName name="REG55USA" localSheetId="5">#REF!</definedName>
    <definedName name="REG55USA" localSheetId="2">#REF!</definedName>
    <definedName name="REG55USA">#REF!</definedName>
    <definedName name="REG664CRIOLLO" localSheetId="3">#REF!</definedName>
    <definedName name="REG664CRIOLLO" localSheetId="5">#REF!</definedName>
    <definedName name="REG664CRIOLLO" localSheetId="2">#REF!</definedName>
    <definedName name="REG664CRIOLLO">#REF!</definedName>
    <definedName name="REG884CRIOLLO" localSheetId="3">#REF!</definedName>
    <definedName name="REG884CRIOLLO" localSheetId="5">#REF!</definedName>
    <definedName name="REG884CRIOLLO" localSheetId="2">#REF!</definedName>
    <definedName name="REG884CRIOLLO">#REF!</definedName>
    <definedName name="regado.hormigon">'[29]Costos Mano de Obra'!$O$41</definedName>
    <definedName name="Regado_y_Compactación_Tosca___A_M" localSheetId="3">#REF!</definedName>
    <definedName name="Regado_y_Compactación_Tosca___A_M" localSheetId="5">#REF!</definedName>
    <definedName name="Regado_y_Compactación_Tosca___A_M" localSheetId="2">#REF!</definedName>
    <definedName name="Regado_y_Compactación_Tosca___A_M">#REF!</definedName>
    <definedName name="REGILLA" localSheetId="3">#REF!</definedName>
    <definedName name="REGILLA" localSheetId="5">#REF!</definedName>
    <definedName name="REGILLA">#REF!</definedName>
    <definedName name="REGISTRO" localSheetId="3">#REF!</definedName>
    <definedName name="REGISTRO" localSheetId="5">#REF!</definedName>
    <definedName name="REGISTRO" localSheetId="2">#REF!</definedName>
    <definedName name="REGISTRO">#REF!</definedName>
    <definedName name="REGISTRO_ELEC_6x6" localSheetId="3">#REF!</definedName>
    <definedName name="REGISTRO_ELEC_6x6" localSheetId="2">#REF!</definedName>
    <definedName name="REGISTRO_ELEC_6x6">#REF!</definedName>
    <definedName name="REGLA" localSheetId="3">#REF!</definedName>
    <definedName name="REGLA" localSheetId="5">#REF!</definedName>
    <definedName name="REGLA" localSheetId="2">#REF!</definedName>
    <definedName name="REGLA">#REF!</definedName>
    <definedName name="REGLA_PAÑETE" localSheetId="3">#REF!</definedName>
    <definedName name="REGLA_PAÑETE" localSheetId="2">#REF!</definedName>
    <definedName name="REGLA_PAÑETE">#REF!</definedName>
    <definedName name="Regla_para_Pañete____Preparada">[17]Insumos!$B$76:$D$76</definedName>
    <definedName name="reglacepillada1x4x10">[26]INSUMO!$D$106</definedName>
    <definedName name="rei" localSheetId="3">#REF!</definedName>
    <definedName name="rei" localSheetId="5">#REF!</definedName>
    <definedName name="rei" localSheetId="2">#REF!</definedName>
    <definedName name="rei">#REF!</definedName>
    <definedName name="reii" localSheetId="3">#REF!</definedName>
    <definedName name="reii" localSheetId="5">#REF!</definedName>
    <definedName name="reii" localSheetId="2">#REF!</definedName>
    <definedName name="reii">#REF!</definedName>
    <definedName name="reiii" localSheetId="3">#REF!</definedName>
    <definedName name="reiii" localSheetId="5">#REF!</definedName>
    <definedName name="reiii" localSheetId="2">#REF!</definedName>
    <definedName name="reiii">#REF!</definedName>
    <definedName name="reiiii" localSheetId="3">#REF!</definedName>
    <definedName name="reiiii" localSheetId="5">#REF!</definedName>
    <definedName name="reiiii" localSheetId="2">#REF!</definedName>
    <definedName name="reiiii">#REF!</definedName>
    <definedName name="REJILLA_PISO" localSheetId="3">#REF!</definedName>
    <definedName name="REJILLA_PISO" localSheetId="2">#REF!</definedName>
    <definedName name="REJILLA_PISO">#REF!</definedName>
    <definedName name="REJILLAPISO" localSheetId="3">#REF!</definedName>
    <definedName name="REJILLAPISO" localSheetId="5">#REF!</definedName>
    <definedName name="REJILLAPISO" localSheetId="2">#REF!</definedName>
    <definedName name="REJILLAPISO">#REF!</definedName>
    <definedName name="REJILLAPISOALUM" localSheetId="3">#REF!</definedName>
    <definedName name="REJILLAPISOALUM" localSheetId="5">#REF!</definedName>
    <definedName name="REJILLAPISOALUM" localSheetId="2">#REF!</definedName>
    <definedName name="REJILLAPISOALUM">#REF!</definedName>
    <definedName name="REJILLAS_1x1" localSheetId="3">#REF!</definedName>
    <definedName name="REJILLAS_1x1" localSheetId="2">#REF!</definedName>
    <definedName name="REJILLAS_1x1">#REF!</definedName>
    <definedName name="RELL">'[37]ANALISIS PARTIDAS CARRET.'!$H$368</definedName>
    <definedName name="Rell.caliche">'[29]Insumos materiales'!$J$32</definedName>
    <definedName name="RELLBAC" localSheetId="3">#REF!</definedName>
    <definedName name="RELLBAC">#REF!</definedName>
    <definedName name="RELLENOCAL" localSheetId="3">#REF!</definedName>
    <definedName name="RELLENOCAL" localSheetId="5">#REF!</definedName>
    <definedName name="RELLENOCAL" localSheetId="2">#REF!</definedName>
    <definedName name="RELLENOCAL">#REF!</definedName>
    <definedName name="RELLENOCALEQ" localSheetId="3">#REF!</definedName>
    <definedName name="RELLENOCALEQ" localSheetId="5">#REF!</definedName>
    <definedName name="RELLENOCALEQ" localSheetId="2">#REF!</definedName>
    <definedName name="RELLENOCALEQ">#REF!</definedName>
    <definedName name="RELLENOCALGRAN" localSheetId="3">#REF!</definedName>
    <definedName name="RELLENOCALGRAN" localSheetId="5">#REF!</definedName>
    <definedName name="RELLENOCALGRAN" localSheetId="2">#REF!</definedName>
    <definedName name="RELLENOCALGRAN">#REF!</definedName>
    <definedName name="RELLENOCALGRANEQ" localSheetId="3">#REF!</definedName>
    <definedName name="RELLENOCALGRANEQ" localSheetId="5">#REF!</definedName>
    <definedName name="RELLENOCALGRANEQ" localSheetId="2">#REF!</definedName>
    <definedName name="RELLENOCALGRANEQ">#REF!</definedName>
    <definedName name="RELLENOGRAN" localSheetId="3">#REF!</definedName>
    <definedName name="RELLENOGRAN" localSheetId="5">#REF!</definedName>
    <definedName name="RELLENOGRAN" localSheetId="2">#REF!</definedName>
    <definedName name="RELLENOGRAN">#REF!</definedName>
    <definedName name="RELLENOGRANEQ" localSheetId="3">#REF!</definedName>
    <definedName name="RELLENOGRANEQ" localSheetId="5">#REF!</definedName>
    <definedName name="RELLENOGRANEQ" localSheetId="2">#REF!</definedName>
    <definedName name="RELLENOGRANEQ">#REF!</definedName>
    <definedName name="RELLENOGRANZOTECONTRA" localSheetId="3">#REF!</definedName>
    <definedName name="RELLENOGRANZOTECONTRA" localSheetId="5">#REF!</definedName>
    <definedName name="RELLENOGRANZOTECONTRA" localSheetId="2">#REF!</definedName>
    <definedName name="RELLENOGRANZOTECONTRA">#REF!</definedName>
    <definedName name="RELLENOREP" localSheetId="3">#REF!</definedName>
    <definedName name="RELLENOREP" localSheetId="5">#REF!</definedName>
    <definedName name="RELLENOREP" localSheetId="2">#REF!</definedName>
    <definedName name="RELLENOREP">#REF!</definedName>
    <definedName name="RELLENOREPEQ" localSheetId="3">#REF!</definedName>
    <definedName name="RELLENOREPEQ" localSheetId="5">#REF!</definedName>
    <definedName name="RELLENOREPEQ" localSheetId="2">#REF!</definedName>
    <definedName name="RELLENOREPEQ">#REF!</definedName>
    <definedName name="RELLTUB">'[37]ANALISIS PARTIDAS CARRET.'!$H$408</definedName>
    <definedName name="Remoción_de_Capa_Vegetal" localSheetId="3">#REF!</definedName>
    <definedName name="Remoción_de_Capa_Vegetal" localSheetId="5">#REF!</definedName>
    <definedName name="Remoción_de_Capa_Vegetal" localSheetId="2">#REF!</definedName>
    <definedName name="Remoción_de_Capa_Vegetal">#REF!</definedName>
    <definedName name="REMOCIONCVMANO" localSheetId="3">#REF!</definedName>
    <definedName name="REMOCIONCVMANO" localSheetId="5">#REF!</definedName>
    <definedName name="REMOCIONCVMANO" localSheetId="2">#REF!</definedName>
    <definedName name="REMOCIONCVMANO">#REF!</definedName>
    <definedName name="REMREINSTTRANSFCONTRA" localSheetId="3">#REF!</definedName>
    <definedName name="REMREINSTTRANSFCONTRA" localSheetId="5">#REF!</definedName>
    <definedName name="REMREINSTTRANSFCONTRA" localSheetId="2">#REF!</definedName>
    <definedName name="REMREINSTTRANSFCONTRA">#REF!</definedName>
    <definedName name="rend.retro.3m">'[16]Analisis Unitarios'!$E$528</definedName>
    <definedName name="REPAGUA1CONTRA" localSheetId="3">#REF!</definedName>
    <definedName name="REPAGUA1CONTRA" localSheetId="5">#REF!</definedName>
    <definedName name="REPAGUA1CONTRA" localSheetId="2">#REF!</definedName>
    <definedName name="REPAGUA1CONTRA">#REF!</definedName>
    <definedName name="REPAGUA2CONTRA" localSheetId="3">#REF!</definedName>
    <definedName name="REPAGUA2CONTRA" localSheetId="5">#REF!</definedName>
    <definedName name="REPAGUA2CONTRA" localSheetId="2">#REF!</definedName>
    <definedName name="REPAGUA2CONTRA">#REF!</definedName>
    <definedName name="REPARRASTRE4CONTRA" localSheetId="3">#REF!</definedName>
    <definedName name="REPARRASTRE4CONTRA" localSheetId="5">#REF!</definedName>
    <definedName name="REPARRASTRE4CONTRA" localSheetId="2">#REF!</definedName>
    <definedName name="REPARRASTRE4CONTRA">#REF!</definedName>
    <definedName name="REPARRASTRE6CONTRA" localSheetId="3">#REF!</definedName>
    <definedName name="REPARRASTRE6CONTRA" localSheetId="5">#REF!</definedName>
    <definedName name="REPARRASTRE6CONTRA" localSheetId="2">#REF!</definedName>
    <definedName name="REPARRASTRE6CONTRA">#REF!</definedName>
    <definedName name="REPELLOTECHO" localSheetId="3">#REF!</definedName>
    <definedName name="REPELLOTECHO" localSheetId="5">#REF!</definedName>
    <definedName name="REPELLOTECHO" localSheetId="2">#REF!</definedName>
    <definedName name="REPELLOTECHO">#REF!</definedName>
    <definedName name="repiquepisohormigon">'[41]MANO DE OBRA'!$D$97</definedName>
    <definedName name="REPLANTEO" localSheetId="3">#REF!</definedName>
    <definedName name="REPLANTEO" localSheetId="5">#REF!</definedName>
    <definedName name="REPLANTEO" localSheetId="2">#REF!</definedName>
    <definedName name="REPLANTEO">#REF!</definedName>
    <definedName name="REPLANTEOM" localSheetId="3">#REF!</definedName>
    <definedName name="REPLANTEOM" localSheetId="5">#REF!</definedName>
    <definedName name="REPLANTEOM" localSheetId="2">#REF!</definedName>
    <definedName name="REPLANTEOM">#REF!</definedName>
    <definedName name="REPLANTEOM2" localSheetId="3">#REF!</definedName>
    <definedName name="REPLANTEOM2" localSheetId="5">#REF!</definedName>
    <definedName name="REPLANTEOM2" localSheetId="2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 localSheetId="3">#REF!</definedName>
    <definedName name="RESANE" localSheetId="5">#REF!</definedName>
    <definedName name="RESANE" localSheetId="2">#REF!</definedName>
    <definedName name="RESANE">#REF!</definedName>
    <definedName name="RETRO_320" localSheetId="3">#REF!</definedName>
    <definedName name="RETRO_320" localSheetId="2">#REF!</definedName>
    <definedName name="RETRO_320">#REF!</definedName>
    <definedName name="retui" localSheetId="3">#REF!</definedName>
    <definedName name="retui" localSheetId="5">#REF!</definedName>
    <definedName name="retui" localSheetId="2">#REF!</definedName>
    <definedName name="retui">#REF!</definedName>
    <definedName name="retuii" localSheetId="3">#REF!</definedName>
    <definedName name="retuii" localSheetId="5">#REF!</definedName>
    <definedName name="retuii" localSheetId="2">#REF!</definedName>
    <definedName name="retuii">#REF!</definedName>
    <definedName name="retuiii" localSheetId="3">#REF!</definedName>
    <definedName name="retuiii" localSheetId="5">#REF!</definedName>
    <definedName name="retuiii" localSheetId="2">#REF!</definedName>
    <definedName name="retuiii">#REF!</definedName>
    <definedName name="retuiiii" localSheetId="3">#REF!</definedName>
    <definedName name="retuiiii" localSheetId="5">#REF!</definedName>
    <definedName name="retuiiii" localSheetId="2">#REF!</definedName>
    <definedName name="retuiiii">#REF!</definedName>
    <definedName name="REUBPLANTA400CONTRA" localSheetId="3">#REF!</definedName>
    <definedName name="REUBPLANTA400CONTRA" localSheetId="5">#REF!</definedName>
    <definedName name="REUBPLANTA400CONTRA" localSheetId="2">#REF!</definedName>
    <definedName name="REUBPLANTA400CONTRA">#REF!</definedName>
    <definedName name="REUBSWTRANSF1000CONTRA" localSheetId="3">#REF!</definedName>
    <definedName name="REUBSWTRANSF1000CONTRA" localSheetId="5">#REF!</definedName>
    <definedName name="REUBSWTRANSF1000CONTRA" localSheetId="2">#REF!</definedName>
    <definedName name="REUBSWTRANSF1000CONTRA">#REF!</definedName>
    <definedName name="REVCECRI15A20">[27]UASD!$F$3537</definedName>
    <definedName name="REVCER01" localSheetId="3">#REF!</definedName>
    <definedName name="REVCER01" localSheetId="5">#REF!</definedName>
    <definedName name="REVCER01" localSheetId="2">#REF!</definedName>
    <definedName name="REVCER01">#REF!</definedName>
    <definedName name="REVCER09" localSheetId="3">#REF!</definedName>
    <definedName name="REVCER09" localSheetId="5">#REF!</definedName>
    <definedName name="REVCER09" localSheetId="2">#REF!</definedName>
    <definedName name="REVCER09">#REF!</definedName>
    <definedName name="REVESTIMIENTO_CERAMICA_20x20" localSheetId="3">#REF!</definedName>
    <definedName name="REVESTIMIENTO_CERAMICA_20x20" localSheetId="2">#REF!</definedName>
    <definedName name="REVESTIMIENTO_CERAMICA_20x20">#REF!</definedName>
    <definedName name="REVLAD248" localSheetId="3">#REF!</definedName>
    <definedName name="REVLAD248" localSheetId="5">#REF!</definedName>
    <definedName name="REVLAD248" localSheetId="2">#REF!</definedName>
    <definedName name="REVLAD248">#REF!</definedName>
    <definedName name="REVLADBIS228" localSheetId="3">#REF!</definedName>
    <definedName name="REVLADBIS228" localSheetId="5">#REF!</definedName>
    <definedName name="REVLADBIS228" localSheetId="2">#REF!</definedName>
    <definedName name="REVLADBIS228">#REF!</definedName>
    <definedName name="RNCARQSA" localSheetId="3">#REF!</definedName>
    <definedName name="RNCARQSA" localSheetId="2">#REF!</definedName>
    <definedName name="RNCARQSA">#REF!</definedName>
    <definedName name="RNCJAGS" localSheetId="3">#REF!</definedName>
    <definedName name="RNCJAGS" localSheetId="2">#REF!</definedName>
    <definedName name="RNCJAGS">#REF!</definedName>
    <definedName name="ROBLEBRA" localSheetId="3">#REF!</definedName>
    <definedName name="ROBLEBRA" localSheetId="5">#REF!</definedName>
    <definedName name="ROBLEBRA" localSheetId="2">#REF!</definedName>
    <definedName name="ROBLEBRA">#REF!</definedName>
    <definedName name="rocetaporcelanato">[26]INSUMO!$D$521</definedName>
    <definedName name="RODILLO_CAT_815" localSheetId="3">#REF!</definedName>
    <definedName name="RODILLO_CAT_815" localSheetId="2">#REF!</definedName>
    <definedName name="RODILLO_CAT_815">#REF!</definedName>
    <definedName name="ROSETA" localSheetId="3">#REF!</definedName>
    <definedName name="ROSETA" localSheetId="5">#REF!</definedName>
    <definedName name="ROSETA" localSheetId="2">#REF!</definedName>
    <definedName name="ROSETA">#REF!</definedName>
    <definedName name="roti" localSheetId="3">#REF!</definedName>
    <definedName name="roti" localSheetId="5">#REF!</definedName>
    <definedName name="roti" localSheetId="2">#REF!</definedName>
    <definedName name="roti">#REF!</definedName>
    <definedName name="rotii" localSheetId="3">#REF!</definedName>
    <definedName name="rotii" localSheetId="5">#REF!</definedName>
    <definedName name="rotii" localSheetId="2">#REF!</definedName>
    <definedName name="rotii">#REF!</definedName>
    <definedName name="rotiii" localSheetId="3">#REF!</definedName>
    <definedName name="rotiii" localSheetId="5">#REF!</definedName>
    <definedName name="rotiii" localSheetId="2">#REF!</definedName>
    <definedName name="rotiii">#REF!</definedName>
    <definedName name="rotiiii" localSheetId="3">#REF!</definedName>
    <definedName name="rotiiii" localSheetId="5">#REF!</definedName>
    <definedName name="rotiiii" localSheetId="2">#REF!</definedName>
    <definedName name="rotiiii">#REF!</definedName>
    <definedName name="rt" localSheetId="3">[74]Insumos!$I$3</definedName>
    <definedName name="rt">[74]Insumos!$I$3</definedName>
    <definedName name="RUSTICO" localSheetId="3">#REF!</definedName>
    <definedName name="RUSTICO" localSheetId="5">#REF!</definedName>
    <definedName name="RUSTICO" localSheetId="2">#REF!</definedName>
    <definedName name="RUSTICO">#REF!</definedName>
    <definedName name="rvesti" localSheetId="3">#REF!</definedName>
    <definedName name="rvesti" localSheetId="5">#REF!</definedName>
    <definedName name="rvesti" localSheetId="2">#REF!</definedName>
    <definedName name="rvesti">#REF!</definedName>
    <definedName name="rvestii" localSheetId="3">#REF!</definedName>
    <definedName name="rvestii" localSheetId="5">#REF!</definedName>
    <definedName name="rvestii" localSheetId="2">#REF!</definedName>
    <definedName name="rvestii">#REF!</definedName>
    <definedName name="rvestiii" localSheetId="3">#REF!</definedName>
    <definedName name="rvestiii" localSheetId="5">#REF!</definedName>
    <definedName name="rvestiii" localSheetId="2">#REF!</definedName>
    <definedName name="rvestiii">#REF!</definedName>
    <definedName name="rvestiiii" localSheetId="3">#REF!</definedName>
    <definedName name="rvestiiii" localSheetId="5">#REF!</definedName>
    <definedName name="rvestiiii" localSheetId="2">#REF!</definedName>
    <definedName name="rvestiiii">#REF!</definedName>
    <definedName name="SALARIO" localSheetId="3">#REF!</definedName>
    <definedName name="SALARIO" localSheetId="5">#REF!</definedName>
    <definedName name="SALARIO" localSheetId="2">#REF!</definedName>
    <definedName name="SALARIO">#REF!</definedName>
    <definedName name="SALCAL" localSheetId="3">#REF!</definedName>
    <definedName name="SALCAL" localSheetId="5">#REF!</definedName>
    <definedName name="SALCAL" localSheetId="2">#REF!</definedName>
    <definedName name="SALCAL">#REF!</definedName>
    <definedName name="SALIDA">#N/A</definedName>
    <definedName name="salidatinaco">[20]INSUMO!$D$260</definedName>
    <definedName name="SALTEL" localSheetId="3">#REF!</definedName>
    <definedName name="SALTEL" localSheetId="5">#REF!</definedName>
    <definedName name="SALTEL" localSheetId="2">#REF!</definedName>
    <definedName name="SALTEL">#REF!</definedName>
    <definedName name="SDFSDD" localSheetId="3">#REF!</definedName>
    <definedName name="SDFSDD" localSheetId="5">#REF!</definedName>
    <definedName name="SDFSDD" localSheetId="2">#REF!</definedName>
    <definedName name="SDFSDD">#REF!</definedName>
    <definedName name="SEGUETA" localSheetId="3">#REF!</definedName>
    <definedName name="SEGUETA" localSheetId="2">#REF!</definedName>
    <definedName name="SEGUETA">#REF!</definedName>
    <definedName name="Seguetas____Ultra" localSheetId="3">#REF!</definedName>
    <definedName name="Seguetas____Ultra" localSheetId="5">#REF!</definedName>
    <definedName name="Seguetas____Ultra" localSheetId="2">#REF!</definedName>
    <definedName name="Seguetas____Ultra">#REF!</definedName>
    <definedName name="SEGUROS" localSheetId="3">#REF!</definedName>
    <definedName name="SEGUROS" localSheetId="5">#REF!</definedName>
    <definedName name="SEGUROS" localSheetId="2">#REF!</definedName>
    <definedName name="SEGUROS">#REF!</definedName>
    <definedName name="senai" localSheetId="3">#REF!</definedName>
    <definedName name="senai" localSheetId="5">#REF!</definedName>
    <definedName name="senai" localSheetId="2">#REF!</definedName>
    <definedName name="senai">#REF!</definedName>
    <definedName name="senaii" localSheetId="3">#REF!</definedName>
    <definedName name="senaii" localSheetId="5">#REF!</definedName>
    <definedName name="senaii" localSheetId="2">#REF!</definedName>
    <definedName name="senaii">#REF!</definedName>
    <definedName name="senaiii" localSheetId="3">#REF!</definedName>
    <definedName name="senaiii" localSheetId="5">#REF!</definedName>
    <definedName name="senaiii" localSheetId="2">#REF!</definedName>
    <definedName name="senaiii">#REF!</definedName>
    <definedName name="senaiiii" localSheetId="3">#REF!</definedName>
    <definedName name="senaiiii" localSheetId="5">#REF!</definedName>
    <definedName name="senaiiii" localSheetId="2">#REF!</definedName>
    <definedName name="senaiiii">#REF!</definedName>
    <definedName name="Séptico" localSheetId="3">#REF!</definedName>
    <definedName name="Séptico" localSheetId="2">#REF!</definedName>
    <definedName name="Séptico">#REF!</definedName>
    <definedName name="SEPTICOCAL" localSheetId="3">#REF!</definedName>
    <definedName name="SEPTICOCAL" localSheetId="5">#REF!</definedName>
    <definedName name="SEPTICOCAL" localSheetId="2">#REF!</definedName>
    <definedName name="SEPTICOCAL">#REF!</definedName>
    <definedName name="SEPTICOROC" localSheetId="3">#REF!</definedName>
    <definedName name="SEPTICOROC" localSheetId="5">#REF!</definedName>
    <definedName name="SEPTICOROC" localSheetId="2">#REF!</definedName>
    <definedName name="SEPTICOROC">#REF!</definedName>
    <definedName name="SEPTICOTIE" localSheetId="3">#REF!</definedName>
    <definedName name="SEPTICOTIE" localSheetId="5">#REF!</definedName>
    <definedName name="SEPTICOTIE" localSheetId="2">#REF!</definedName>
    <definedName name="SEPTICOTIE">#REF!</definedName>
    <definedName name="SEPTICOTIESDIS">#REF!</definedName>
    <definedName name="Sereno_Mes">[39]MO!$B$16</definedName>
    <definedName name="Servicio.Vaciado.con.bomba">'[29]Insumos materiales'!$J$45</definedName>
    <definedName name="SIERRA_ELECTRICA" localSheetId="3">#REF!</definedName>
    <definedName name="SIERRA_ELECTRICA" localSheetId="2">#REF!</definedName>
    <definedName name="SIERRA_ELECTRICA">#REF!</definedName>
    <definedName name="SIFON_PVC_1_12" localSheetId="3">#REF!</definedName>
    <definedName name="SIFON_PVC_1_12" localSheetId="2">#REF!</definedName>
    <definedName name="SIFON_PVC_1_12">#REF!</definedName>
    <definedName name="SIFON_PVC_1_14" localSheetId="3">#REF!</definedName>
    <definedName name="SIFON_PVC_1_14" localSheetId="2">#REF!</definedName>
    <definedName name="SIFON_PVC_1_14">#REF!</definedName>
    <definedName name="SIFON_PVC_2" localSheetId="3">#REF!</definedName>
    <definedName name="SIFON_PVC_2" localSheetId="2">#REF!</definedName>
    <definedName name="SIFON_PVC_2">#REF!</definedName>
    <definedName name="SIFON_PVC_4" localSheetId="3">#REF!</definedName>
    <definedName name="SIFON_PVC_4" localSheetId="2">#REF!</definedName>
    <definedName name="SIFON_PVC_4">#REF!</definedName>
    <definedName name="SIFONFREGPVC" localSheetId="3">#REF!</definedName>
    <definedName name="SIFONFREGPVC" localSheetId="5">#REF!</definedName>
    <definedName name="SIFONFREGPVC" localSheetId="2">#REF!</definedName>
    <definedName name="SIFONFREGPVC">#REF!</definedName>
    <definedName name="SIFONLAVCROM" localSheetId="3">#REF!</definedName>
    <definedName name="SIFONLAVCROM" localSheetId="5">#REF!</definedName>
    <definedName name="SIFONLAVCROM" localSheetId="2">#REF!</definedName>
    <definedName name="SIFONLAVCROM">#REF!</definedName>
    <definedName name="SIFONLAVPVC" localSheetId="3">#REF!</definedName>
    <definedName name="SIFONLAVPVC" localSheetId="5">#REF!</definedName>
    <definedName name="SIFONLAVPVC" localSheetId="2">#REF!</definedName>
    <definedName name="SIFONLAVPVC">#REF!</definedName>
    <definedName name="SIFONPVC112" localSheetId="3">#REF!</definedName>
    <definedName name="SIFONPVC112" localSheetId="5">#REF!</definedName>
    <definedName name="SIFONPVC112" localSheetId="2">#REF!</definedName>
    <definedName name="SIFONPVC112">#REF!</definedName>
    <definedName name="SIFONPVC2" localSheetId="3">#REF!</definedName>
    <definedName name="SIFONPVC2" localSheetId="5">#REF!</definedName>
    <definedName name="SIFONPVC2" localSheetId="2">#REF!</definedName>
    <definedName name="SIFONPVC2">#REF!</definedName>
    <definedName name="SIFONPVC3" localSheetId="3">#REF!</definedName>
    <definedName name="SIFONPVC3" localSheetId="5">#REF!</definedName>
    <definedName name="SIFONPVC3" localSheetId="2">#REF!</definedName>
    <definedName name="SIFONPVC3">#REF!</definedName>
    <definedName name="SIFONPVC4" localSheetId="3">#REF!</definedName>
    <definedName name="SIFONPVC4" localSheetId="5">#REF!</definedName>
    <definedName name="SIFONPVC4" localSheetId="2">#REF!</definedName>
    <definedName name="SIFONPVC4">#REF!</definedName>
    <definedName name="SILICONE" localSheetId="3">#REF!</definedName>
    <definedName name="SILICONE" localSheetId="5">#REF!</definedName>
    <definedName name="SILICONE" localSheetId="2">#REF!</definedName>
    <definedName name="SILICONE">#REF!</definedName>
    <definedName name="SILICOOL" localSheetId="3">#REF!</definedName>
    <definedName name="SILICOOL" localSheetId="5">#REF!</definedName>
    <definedName name="SILICOOL" localSheetId="2">#REF!</definedName>
    <definedName name="SILICOOL">#REF!</definedName>
    <definedName name="SOLDADORA" localSheetId="3">#REF!</definedName>
    <definedName name="SOLDADORA" localSheetId="2">#REF!</definedName>
    <definedName name="SOLDADORA">#REF!</definedName>
    <definedName name="solvente" localSheetId="3">#REF!</definedName>
    <definedName name="solvente" localSheetId="5">#REF!</definedName>
    <definedName name="solvente" localSheetId="2">#REF!</definedName>
    <definedName name="solvente">#REF!</definedName>
    <definedName name="SSS">#REF!</definedName>
    <definedName name="SUB" localSheetId="3">#REF!</definedName>
    <definedName name="SUB" localSheetId="5">#REF!</definedName>
    <definedName name="SUB" localSheetId="2">#REF!</definedName>
    <definedName name="SUB">#REF!</definedName>
    <definedName name="SUB_2">#N/A</definedName>
    <definedName name="SUB_3">#N/A</definedName>
    <definedName name="SUB_TOTAL" localSheetId="3">#REF!</definedName>
    <definedName name="SUB_TOTAL" localSheetId="2">#REF!</definedName>
    <definedName name="SUB_TOTAL">#REF!</definedName>
    <definedName name="SUBAREMES01" localSheetId="3">#REF!</definedName>
    <definedName name="SUBAREMES01" localSheetId="5">#REF!</definedName>
    <definedName name="SUBAREMES01" localSheetId="2">#REF!</definedName>
    <definedName name="SUBAREMES01">#REF!</definedName>
    <definedName name="SUBAREPOL02" localSheetId="3">#REF!</definedName>
    <definedName name="SUBAREPOL02" localSheetId="5">#REF!</definedName>
    <definedName name="SUBAREPOL02" localSheetId="2">#REF!</definedName>
    <definedName name="SUBAREPOL02">#REF!</definedName>
    <definedName name="SUBAREPOL03" localSheetId="3">#REF!</definedName>
    <definedName name="SUBAREPOL03" localSheetId="5">#REF!</definedName>
    <definedName name="SUBAREPOL03" localSheetId="2">#REF!</definedName>
    <definedName name="SUBAREPOL03">#REF!</definedName>
    <definedName name="SUBAREPOL04" localSheetId="3">#REF!</definedName>
    <definedName name="SUBAREPOL04" localSheetId="5">#REF!</definedName>
    <definedName name="SUBAREPOL04" localSheetId="2">#REF!</definedName>
    <definedName name="SUBAREPOL04">#REF!</definedName>
    <definedName name="SUBAREPOL05" localSheetId="3">#REF!</definedName>
    <definedName name="SUBAREPOL05" localSheetId="5">#REF!</definedName>
    <definedName name="SUBAREPOL05" localSheetId="2">#REF!</definedName>
    <definedName name="SUBAREPOL05">#REF!</definedName>
    <definedName name="SUBAREPOL06" localSheetId="3">#REF!</definedName>
    <definedName name="SUBAREPOL06" localSheetId="5">#REF!</definedName>
    <definedName name="SUBAREPOL06" localSheetId="2">#REF!</definedName>
    <definedName name="SUBAREPOL06">#REF!</definedName>
    <definedName name="SUBBASE" localSheetId="3">#REF!</definedName>
    <definedName name="SUBBASE" localSheetId="5">#REF!</definedName>
    <definedName name="SUBBASE" localSheetId="2">#REF!</definedName>
    <definedName name="SUBBASE">#REF!</definedName>
    <definedName name="SUBBLO10MES02" localSheetId="3">#REF!</definedName>
    <definedName name="SUBBLO10MES02" localSheetId="5">#REF!</definedName>
    <definedName name="SUBBLO10MES02" localSheetId="2">#REF!</definedName>
    <definedName name="SUBBLO10MES02">#REF!</definedName>
    <definedName name="SUBBLO10MES03" localSheetId="3">#REF!</definedName>
    <definedName name="SUBBLO10MES03" localSheetId="5">#REF!</definedName>
    <definedName name="SUBBLO10MES03" localSheetId="2">#REF!</definedName>
    <definedName name="SUBBLO10MES03">#REF!</definedName>
    <definedName name="SUBBLO10MES04" localSheetId="3">#REF!</definedName>
    <definedName name="SUBBLO10MES04" localSheetId="5">#REF!</definedName>
    <definedName name="SUBBLO10MES04" localSheetId="2">#REF!</definedName>
    <definedName name="SUBBLO10MES04">#REF!</definedName>
    <definedName name="SUBBLO10MES05" localSheetId="3">#REF!</definedName>
    <definedName name="SUBBLO10MES05" localSheetId="5">#REF!</definedName>
    <definedName name="SUBBLO10MES05" localSheetId="2">#REF!</definedName>
    <definedName name="SUBBLO10MES05">#REF!</definedName>
    <definedName name="SUBBLO10MES06" localSheetId="3">#REF!</definedName>
    <definedName name="SUBBLO10MES06" localSheetId="5">#REF!</definedName>
    <definedName name="SUBBLO10MES06" localSheetId="2">#REF!</definedName>
    <definedName name="SUBBLO10MES06">#REF!</definedName>
    <definedName name="SUBBLO10POL02" localSheetId="3">#REF!</definedName>
    <definedName name="SUBBLO10POL02" localSheetId="5">#REF!</definedName>
    <definedName name="SUBBLO10POL02" localSheetId="2">#REF!</definedName>
    <definedName name="SUBBLO10POL02">#REF!</definedName>
    <definedName name="SUBBLO10POL03" localSheetId="3">#REF!</definedName>
    <definedName name="SUBBLO10POL03" localSheetId="5">#REF!</definedName>
    <definedName name="SUBBLO10POL03" localSheetId="2">#REF!</definedName>
    <definedName name="SUBBLO10POL03">#REF!</definedName>
    <definedName name="SUBBLO10POL04" localSheetId="3">#REF!</definedName>
    <definedName name="SUBBLO10POL04" localSheetId="5">#REF!</definedName>
    <definedName name="SUBBLO10POL04" localSheetId="2">#REF!</definedName>
    <definedName name="SUBBLO10POL04">#REF!</definedName>
    <definedName name="SUBBLO10POL05" localSheetId="3">#REF!</definedName>
    <definedName name="SUBBLO10POL05" localSheetId="5">#REF!</definedName>
    <definedName name="SUBBLO10POL05" localSheetId="2">#REF!</definedName>
    <definedName name="SUBBLO10POL05">#REF!</definedName>
    <definedName name="SUBBLO10POL06" localSheetId="3">#REF!</definedName>
    <definedName name="SUBBLO10POL06" localSheetId="5">#REF!</definedName>
    <definedName name="SUBBLO10POL06" localSheetId="2">#REF!</definedName>
    <definedName name="SUBBLO10POL06">#REF!</definedName>
    <definedName name="SUBBLO12MES02" localSheetId="3">#REF!</definedName>
    <definedName name="SUBBLO12MES02" localSheetId="5">#REF!</definedName>
    <definedName name="SUBBLO12MES02" localSheetId="2">#REF!</definedName>
    <definedName name="SUBBLO12MES02">#REF!</definedName>
    <definedName name="SUBBLO12MES03" localSheetId="3">#REF!</definedName>
    <definedName name="SUBBLO12MES03" localSheetId="5">#REF!</definedName>
    <definedName name="SUBBLO12MES03" localSheetId="2">#REF!</definedName>
    <definedName name="SUBBLO12MES03">#REF!</definedName>
    <definedName name="SUBBLO12MES04" localSheetId="3">#REF!</definedName>
    <definedName name="SUBBLO12MES04" localSheetId="5">#REF!</definedName>
    <definedName name="SUBBLO12MES04" localSheetId="2">#REF!</definedName>
    <definedName name="SUBBLO12MES04">#REF!</definedName>
    <definedName name="SUBBLO12MES05" localSheetId="3">#REF!</definedName>
    <definedName name="SUBBLO12MES05" localSheetId="5">#REF!</definedName>
    <definedName name="SUBBLO12MES05" localSheetId="2">#REF!</definedName>
    <definedName name="SUBBLO12MES05">#REF!</definedName>
    <definedName name="SUBBLO12MES06" localSheetId="3">#REF!</definedName>
    <definedName name="SUBBLO12MES06" localSheetId="5">#REF!</definedName>
    <definedName name="SUBBLO12MES06" localSheetId="2">#REF!</definedName>
    <definedName name="SUBBLO12MES06">#REF!</definedName>
    <definedName name="SUBBLO12POL02" localSheetId="3">#REF!</definedName>
    <definedName name="SUBBLO12POL02" localSheetId="5">#REF!</definedName>
    <definedName name="SUBBLO12POL02" localSheetId="2">#REF!</definedName>
    <definedName name="SUBBLO12POL02">#REF!</definedName>
    <definedName name="SUBBLO12POL03" localSheetId="3">#REF!</definedName>
    <definedName name="SUBBLO12POL03" localSheetId="5">#REF!</definedName>
    <definedName name="SUBBLO12POL03" localSheetId="2">#REF!</definedName>
    <definedName name="SUBBLO12POL03">#REF!</definedName>
    <definedName name="SUBBLO12POL04" localSheetId="3">#REF!</definedName>
    <definedName name="SUBBLO12POL04" localSheetId="5">#REF!</definedName>
    <definedName name="SUBBLO12POL04" localSheetId="2">#REF!</definedName>
    <definedName name="SUBBLO12POL04">#REF!</definedName>
    <definedName name="SUBBLO12POL05" localSheetId="3">#REF!</definedName>
    <definedName name="SUBBLO12POL05" localSheetId="5">#REF!</definedName>
    <definedName name="SUBBLO12POL05" localSheetId="2">#REF!</definedName>
    <definedName name="SUBBLO12POL05">#REF!</definedName>
    <definedName name="SUBBLO12POL06" localSheetId="3">#REF!</definedName>
    <definedName name="SUBBLO12POL06" localSheetId="5">#REF!</definedName>
    <definedName name="SUBBLO12POL06" localSheetId="2">#REF!</definedName>
    <definedName name="SUBBLO12POL06">#REF!</definedName>
    <definedName name="SUBBLO4MES02" localSheetId="3">#REF!</definedName>
    <definedName name="SUBBLO4MES02" localSheetId="5">#REF!</definedName>
    <definedName name="SUBBLO4MES02" localSheetId="2">#REF!</definedName>
    <definedName name="SUBBLO4MES02">#REF!</definedName>
    <definedName name="SUBBLO4MES03" localSheetId="3">#REF!</definedName>
    <definedName name="SUBBLO4MES03" localSheetId="5">#REF!</definedName>
    <definedName name="SUBBLO4MES03" localSheetId="2">#REF!</definedName>
    <definedName name="SUBBLO4MES03">#REF!</definedName>
    <definedName name="SUBBLO4MES04" localSheetId="3">#REF!</definedName>
    <definedName name="SUBBLO4MES04" localSheetId="5">#REF!</definedName>
    <definedName name="SUBBLO4MES04" localSheetId="2">#REF!</definedName>
    <definedName name="SUBBLO4MES04">#REF!</definedName>
    <definedName name="SUBBLO4MES05" localSheetId="3">#REF!</definedName>
    <definedName name="SUBBLO4MES05" localSheetId="5">#REF!</definedName>
    <definedName name="SUBBLO4MES05" localSheetId="2">#REF!</definedName>
    <definedName name="SUBBLO4MES05">#REF!</definedName>
    <definedName name="SUBBLO4MES06" localSheetId="3">#REF!</definedName>
    <definedName name="SUBBLO4MES06" localSheetId="5">#REF!</definedName>
    <definedName name="SUBBLO4MES06" localSheetId="2">#REF!</definedName>
    <definedName name="SUBBLO4MES06">#REF!</definedName>
    <definedName name="SUBBLO4POL02" localSheetId="3">#REF!</definedName>
    <definedName name="SUBBLO4POL02" localSheetId="5">#REF!</definedName>
    <definedName name="SUBBLO4POL02" localSheetId="2">#REF!</definedName>
    <definedName name="SUBBLO4POL02">#REF!</definedName>
    <definedName name="SUBBLO4POL03" localSheetId="3">#REF!</definedName>
    <definedName name="SUBBLO4POL03" localSheetId="5">#REF!</definedName>
    <definedName name="SUBBLO4POL03" localSheetId="2">#REF!</definedName>
    <definedName name="SUBBLO4POL03">#REF!</definedName>
    <definedName name="SUBBLO4POL04" localSheetId="3">#REF!</definedName>
    <definedName name="SUBBLO4POL04" localSheetId="5">#REF!</definedName>
    <definedName name="SUBBLO4POL04" localSheetId="2">#REF!</definedName>
    <definedName name="SUBBLO4POL04">#REF!</definedName>
    <definedName name="SUBBLO4POL05" localSheetId="3">#REF!</definedName>
    <definedName name="SUBBLO4POL05" localSheetId="5">#REF!</definedName>
    <definedName name="SUBBLO4POL05" localSheetId="2">#REF!</definedName>
    <definedName name="SUBBLO4POL05">#REF!</definedName>
    <definedName name="SUBBLO4POL06" localSheetId="3">#REF!</definedName>
    <definedName name="SUBBLO4POL06" localSheetId="5">#REF!</definedName>
    <definedName name="SUBBLO4POL06" localSheetId="2">#REF!</definedName>
    <definedName name="SUBBLO4POL06">#REF!</definedName>
    <definedName name="SUBBLO6MES02" localSheetId="3">#REF!</definedName>
    <definedName name="SUBBLO6MES02" localSheetId="5">#REF!</definedName>
    <definedName name="SUBBLO6MES02" localSheetId="2">#REF!</definedName>
    <definedName name="SUBBLO6MES02">#REF!</definedName>
    <definedName name="SUBBLO6MES03" localSheetId="3">#REF!</definedName>
    <definedName name="SUBBLO6MES03" localSheetId="5">#REF!</definedName>
    <definedName name="SUBBLO6MES03" localSheetId="2">#REF!</definedName>
    <definedName name="SUBBLO6MES03">#REF!</definedName>
    <definedName name="SUBBLO6MES04" localSheetId="3">#REF!</definedName>
    <definedName name="SUBBLO6MES04" localSheetId="5">#REF!</definedName>
    <definedName name="SUBBLO6MES04" localSheetId="2">#REF!</definedName>
    <definedName name="SUBBLO6MES04">#REF!</definedName>
    <definedName name="SUBBLO6MES05" localSheetId="3">#REF!</definedName>
    <definedName name="SUBBLO6MES05" localSheetId="5">#REF!</definedName>
    <definedName name="SUBBLO6MES05" localSheetId="2">#REF!</definedName>
    <definedName name="SUBBLO6MES05">#REF!</definedName>
    <definedName name="SUBBLO6MES06" localSheetId="3">#REF!</definedName>
    <definedName name="SUBBLO6MES06" localSheetId="5">#REF!</definedName>
    <definedName name="SUBBLO6MES06" localSheetId="2">#REF!</definedName>
    <definedName name="SUBBLO6MES06">#REF!</definedName>
    <definedName name="SUBBLO6POL02" localSheetId="3">#REF!</definedName>
    <definedName name="SUBBLO6POL02" localSheetId="5">#REF!</definedName>
    <definedName name="SUBBLO6POL02" localSheetId="2">#REF!</definedName>
    <definedName name="SUBBLO6POL02">#REF!</definedName>
    <definedName name="SUBBLO6POL03" localSheetId="3">#REF!</definedName>
    <definedName name="SUBBLO6POL03" localSheetId="5">#REF!</definedName>
    <definedName name="SUBBLO6POL03" localSheetId="2">#REF!</definedName>
    <definedName name="SUBBLO6POL03">#REF!</definedName>
    <definedName name="SUBBLO6POL04" localSheetId="3">#REF!</definedName>
    <definedName name="SUBBLO6POL04" localSheetId="5">#REF!</definedName>
    <definedName name="SUBBLO6POL04" localSheetId="2">#REF!</definedName>
    <definedName name="SUBBLO6POL04">#REF!</definedName>
    <definedName name="SUBBLO6POL05" localSheetId="3">#REF!</definedName>
    <definedName name="SUBBLO6POL05" localSheetId="5">#REF!</definedName>
    <definedName name="SUBBLO6POL05" localSheetId="2">#REF!</definedName>
    <definedName name="SUBBLO6POL05">#REF!</definedName>
    <definedName name="SUBBLO6POL06" localSheetId="3">#REF!</definedName>
    <definedName name="SUBBLO6POL06" localSheetId="5">#REF!</definedName>
    <definedName name="SUBBLO6POL06" localSheetId="2">#REF!</definedName>
    <definedName name="SUBBLO6POL06">#REF!</definedName>
    <definedName name="SUBBLO8MES02" localSheetId="3">#REF!</definedName>
    <definedName name="SUBBLO8MES02" localSheetId="5">#REF!</definedName>
    <definedName name="SUBBLO8MES02" localSheetId="2">#REF!</definedName>
    <definedName name="SUBBLO8MES02">#REF!</definedName>
    <definedName name="SUBBLO8MES03" localSheetId="3">#REF!</definedName>
    <definedName name="SUBBLO8MES03" localSheetId="5">#REF!</definedName>
    <definedName name="SUBBLO8MES03" localSheetId="2">#REF!</definedName>
    <definedName name="SUBBLO8MES03">#REF!</definedName>
    <definedName name="SUBBLO8MES04" localSheetId="3">#REF!</definedName>
    <definedName name="SUBBLO8MES04" localSheetId="5">#REF!</definedName>
    <definedName name="SUBBLO8MES04" localSheetId="2">#REF!</definedName>
    <definedName name="SUBBLO8MES04">#REF!</definedName>
    <definedName name="SUBBLO8MES05" localSheetId="3">#REF!</definedName>
    <definedName name="SUBBLO8MES05" localSheetId="5">#REF!</definedName>
    <definedName name="SUBBLO8MES05" localSheetId="2">#REF!</definedName>
    <definedName name="SUBBLO8MES05">#REF!</definedName>
    <definedName name="SUBBLO8MES06" localSheetId="3">#REF!</definedName>
    <definedName name="SUBBLO8MES06" localSheetId="5">#REF!</definedName>
    <definedName name="SUBBLO8MES06" localSheetId="2">#REF!</definedName>
    <definedName name="SUBBLO8MES06">#REF!</definedName>
    <definedName name="SUBBLO8POL02" localSheetId="3">#REF!</definedName>
    <definedName name="SUBBLO8POL02" localSheetId="5">#REF!</definedName>
    <definedName name="SUBBLO8POL02" localSheetId="2">#REF!</definedName>
    <definedName name="SUBBLO8POL02">#REF!</definedName>
    <definedName name="SUBBLO8POL03" localSheetId="3">#REF!</definedName>
    <definedName name="SUBBLO8POL03" localSheetId="5">#REF!</definedName>
    <definedName name="SUBBLO8POL03" localSheetId="2">#REF!</definedName>
    <definedName name="SUBBLO8POL03">#REF!</definedName>
    <definedName name="SUBBLO8POL04" localSheetId="3">#REF!</definedName>
    <definedName name="SUBBLO8POL04" localSheetId="5">#REF!</definedName>
    <definedName name="SUBBLO8POL04" localSheetId="2">#REF!</definedName>
    <definedName name="SUBBLO8POL04">#REF!</definedName>
    <definedName name="SUBBLO8POL05" localSheetId="3">#REF!</definedName>
    <definedName name="SUBBLO8POL05" localSheetId="5">#REF!</definedName>
    <definedName name="SUBBLO8POL05" localSheetId="2">#REF!</definedName>
    <definedName name="SUBBLO8POL05">#REF!</definedName>
    <definedName name="SUBBLO8POL06" localSheetId="3">#REF!</definedName>
    <definedName name="SUBBLO8POL06" localSheetId="5">#REF!</definedName>
    <definedName name="SUBBLO8POL06" localSheetId="2">#REF!</definedName>
    <definedName name="SUBBLO8POL06">#REF!</definedName>
    <definedName name="SUBFDAPOL02" localSheetId="3">#REF!</definedName>
    <definedName name="SUBFDAPOL02" localSheetId="5">#REF!</definedName>
    <definedName name="SUBFDAPOL02" localSheetId="2">#REF!</definedName>
    <definedName name="SUBFDAPOL02">#REF!</definedName>
    <definedName name="SUBFDAPOL03" localSheetId="3">#REF!</definedName>
    <definedName name="SUBFDAPOL03" localSheetId="5">#REF!</definedName>
    <definedName name="SUBFDAPOL03" localSheetId="2">#REF!</definedName>
    <definedName name="SUBFDAPOL03">#REF!</definedName>
    <definedName name="SUBFDAPOL04" localSheetId="3">#REF!</definedName>
    <definedName name="SUBFDAPOL04" localSheetId="5">#REF!</definedName>
    <definedName name="SUBFDAPOL04" localSheetId="2">#REF!</definedName>
    <definedName name="SUBFDAPOL04">#REF!</definedName>
    <definedName name="SUBFDAPOL05" localSheetId="3">#REF!</definedName>
    <definedName name="SUBFDAPOL05" localSheetId="5">#REF!</definedName>
    <definedName name="SUBFDAPOL05" localSheetId="2">#REF!</definedName>
    <definedName name="SUBFDAPOL05">#REF!</definedName>
    <definedName name="SUBFDAPOL06" localSheetId="3">#REF!</definedName>
    <definedName name="SUBFDAPOL06" localSheetId="5">#REF!</definedName>
    <definedName name="SUBFDAPOL06" localSheetId="2">#REF!</definedName>
    <definedName name="SUBFDAPOL06">#REF!</definedName>
    <definedName name="SUBGRAMES01" localSheetId="3">#REF!</definedName>
    <definedName name="SUBGRAMES01" localSheetId="5">#REF!</definedName>
    <definedName name="SUBGRAMES01" localSheetId="2">#REF!</definedName>
    <definedName name="SUBGRAMES01">#REF!</definedName>
    <definedName name="SUBGRAPOL02" localSheetId="3">#REF!</definedName>
    <definedName name="SUBGRAPOL02" localSheetId="5">#REF!</definedName>
    <definedName name="SUBGRAPOL02" localSheetId="2">#REF!</definedName>
    <definedName name="SUBGRAPOL02">#REF!</definedName>
    <definedName name="SUBGRAPOL03" localSheetId="3">#REF!</definedName>
    <definedName name="SUBGRAPOL03" localSheetId="5">#REF!</definedName>
    <definedName name="SUBGRAPOL03" localSheetId="2">#REF!</definedName>
    <definedName name="SUBGRAPOL03">#REF!</definedName>
    <definedName name="SUBGRAPOL04" localSheetId="3">#REF!</definedName>
    <definedName name="SUBGRAPOL04" localSheetId="5">#REF!</definedName>
    <definedName name="SUBGRAPOL04" localSheetId="2">#REF!</definedName>
    <definedName name="SUBGRAPOL04">#REF!</definedName>
    <definedName name="SUBGRAPOL05" localSheetId="3">#REF!</definedName>
    <definedName name="SUBGRAPOL05" localSheetId="5">#REF!</definedName>
    <definedName name="SUBGRAPOL05" localSheetId="2">#REF!</definedName>
    <definedName name="SUBGRAPOL05">#REF!</definedName>
    <definedName name="SUBGRAPOL06" localSheetId="3">#REF!</definedName>
    <definedName name="SUBGRAPOL06" localSheetId="5">#REF!</definedName>
    <definedName name="SUBGRAPOL06" localSheetId="2">#REF!</definedName>
    <definedName name="SUBGRAPOL06">#REF!</definedName>
    <definedName name="Subida.Mat.pintura">'[29]Costos Mano de Obra'!$O$55</definedName>
    <definedName name="Subida__Bajada_y_Transporte_Cemento" localSheetId="3">#REF!</definedName>
    <definedName name="Subida__Bajada_y_Transporte_Cemento" localSheetId="5">#REF!</definedName>
    <definedName name="Subida__Bajada_y_Transporte_Cemento" localSheetId="2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idamezcla13al2do">'[26]Subir materiales'!$C$6</definedName>
    <definedName name="subtotal" localSheetId="3">#REF!</definedName>
    <definedName name="subtotal" localSheetId="5">#REF!</definedName>
    <definedName name="subtotal" localSheetId="2">#REF!</definedName>
    <definedName name="subtotal">#REF!</definedName>
    <definedName name="subtotal_2">"$#REF!.$H$59"</definedName>
    <definedName name="subtotal_3">"$#REF!.$H$59"</definedName>
    <definedName name="SUBTOTAL1" localSheetId="3">#REF!</definedName>
    <definedName name="SUBTOTAL1" localSheetId="5">#REF!</definedName>
    <definedName name="SUBTOTAL1" localSheetId="2">#REF!</definedName>
    <definedName name="SUBTOTAL1">#REF!</definedName>
    <definedName name="SUBTOTAL1_2">"$#REF!.$H$52"</definedName>
    <definedName name="SUBTOTAL1_3">"$#REF!.$H$52"</definedName>
    <definedName name="SUBTOTALA" localSheetId="3">#REF!</definedName>
    <definedName name="SUBTOTALA" localSheetId="5">#REF!</definedName>
    <definedName name="SUBTOTALA" localSheetId="2">#REF!</definedName>
    <definedName name="SUBTOTALA">#REF!</definedName>
    <definedName name="SUBTOTALA_2">"$#REF!.$M$53"</definedName>
    <definedName name="SUBTOTALA_3">"$#REF!.$M$53"</definedName>
    <definedName name="SUBTOTALGASTOSGENERALES" localSheetId="3">#REF!</definedName>
    <definedName name="SUBTOTALGASTOSGENERALES" localSheetId="5">#REF!</definedName>
    <definedName name="SUBTOTALGASTOSGENERALES" localSheetId="2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3">#REF!</definedName>
    <definedName name="SUBTOTALGASTOSGENERALES1" localSheetId="5">#REF!</definedName>
    <definedName name="SUBTOTALGASTOSGENERALES1" localSheetId="2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3">#REF!</definedName>
    <definedName name="subtotalgeneral" localSheetId="5">#REF!</definedName>
    <definedName name="subtotalgeneral" localSheetId="2">#REF!</definedName>
    <definedName name="subtotalgeneral">#REF!</definedName>
    <definedName name="SUBTOTALPRESU" localSheetId="3">#REF!</definedName>
    <definedName name="SUBTOTALPRESU" localSheetId="5">#REF!</definedName>
    <definedName name="SUBTOTALPRESU" localSheetId="2">#REF!</definedName>
    <definedName name="SUBTOTALPRESU">#REF!</definedName>
    <definedName name="SUBTOTALPRESU_2">"$#REF!.$F$52"</definedName>
    <definedName name="SUBTOTALPRESU_3">"$#REF!.$F$52"</definedName>
    <definedName name="SUELDO" localSheetId="3">#REF!</definedName>
    <definedName name="SUELDO" localSheetId="5">#REF!</definedName>
    <definedName name="SUELDO" localSheetId="2">#REF!</definedName>
    <definedName name="SUELDO">#REF!</definedName>
    <definedName name="SUELDO_2">"$#REF!.$#REF!$#REF!"</definedName>
    <definedName name="SUELDO_3">"$#REF!.$#REF!$#REF!"</definedName>
    <definedName name="sum.coloc..gravo.arena">'[16]Analisis Unitarios'!$E$614</definedName>
    <definedName name="sum.coloc.tub.18">'[16]Analisis Unitarios'!$E$1116</definedName>
    <definedName name="sum.coloc.tub.21">'[16]Analisis Unitarios'!$E$1068</definedName>
    <definedName name="sum.coloc.tub.24">'[16]Analisis Unitarios'!$E$1021</definedName>
    <definedName name="sum.coloc.tub.42">'[16]Analisis Unitarios'!$E$925</definedName>
    <definedName name="sum.coloc.tub.60">'[16]Analisis Unitarios'!$E$829</definedName>
    <definedName name="sum.coloc.tub.8">'[16]Analisis Unitarios'!$E$1164</definedName>
    <definedName name="Suministro_y_Regado_de_Tierra_Negra" localSheetId="3">#REF!</definedName>
    <definedName name="Suministro_y_Regado_de_Tierra_Negra" localSheetId="5">#REF!</definedName>
    <definedName name="Suministro_y_Regado_de_Tierra_Negra" localSheetId="2">#REF!</definedName>
    <definedName name="Suministro_y_Regado_de_Tierra_Negra">#REF!</definedName>
    <definedName name="SUMINISTROS" localSheetId="3">#REF!</definedName>
    <definedName name="SUMINISTROS" localSheetId="5">#REF!</definedName>
    <definedName name="SUMINISTROS" localSheetId="2">#REF!</definedName>
    <definedName name="SUMINISTROS">#REF!</definedName>
    <definedName name="TABIQUESBAÑOSM2CONTRA" localSheetId="3">#REF!</definedName>
    <definedName name="TABIQUESBAÑOSM2CONTRA" localSheetId="5">#REF!</definedName>
    <definedName name="TABIQUESBAÑOSM2CONTRA" localSheetId="2">#REF!</definedName>
    <definedName name="TABIQUESBAÑOSM2CONTRA">#REF!</definedName>
    <definedName name="tablestacas" localSheetId="3">#REF!</definedName>
    <definedName name="tablestacas" localSheetId="5">#REF!</definedName>
    <definedName name="tablestacas" localSheetId="2">#REF!</definedName>
    <definedName name="tablestacas">#REF!</definedName>
    <definedName name="TABLETAS" localSheetId="3">#REF!</definedName>
    <definedName name="TABLETAS" localSheetId="5">#REF!</definedName>
    <definedName name="TABLETAS" localSheetId="2">#REF!</definedName>
    <definedName name="TABLETAS">#REF!</definedName>
    <definedName name="TABLETAS_2">#N/A</definedName>
    <definedName name="TABLETAS_3">#N/A</definedName>
    <definedName name="TANQUE_55Gls" localSheetId="3">#REF!</definedName>
    <definedName name="TANQUE_55Gls" localSheetId="2">#REF!</definedName>
    <definedName name="TANQUE_55Gls">#REF!</definedName>
    <definedName name="TANQUEAGUA" localSheetId="3">#REF!</definedName>
    <definedName name="TANQUEAGUA" localSheetId="5">#REF!</definedName>
    <definedName name="TANQUEAGUA" localSheetId="2">#REF!</definedName>
    <definedName name="TANQUEAGUA">#REF!</definedName>
    <definedName name="tanqueplastico55gls">[26]INSUMO!$D$75</definedName>
    <definedName name="TAPA_ALUMINIO_1x1" localSheetId="3">#REF!</definedName>
    <definedName name="TAPA_ALUMINIO_1x1" localSheetId="2">#REF!</definedName>
    <definedName name="TAPA_ALUMINIO_1x1">#REF!</definedName>
    <definedName name="TAPA_REGISTRO_HF" localSheetId="3">#REF!</definedName>
    <definedName name="TAPA_REGISTRO_HF" localSheetId="2">#REF!</definedName>
    <definedName name="TAPA_REGISTRO_HF">#REF!</definedName>
    <definedName name="TAPA_REGISTRO_HF_LIVIANA" localSheetId="3">#REF!</definedName>
    <definedName name="TAPA_REGISTRO_HF_LIVIANA" localSheetId="2">#REF!</definedName>
    <definedName name="TAPA_REGISTRO_HF_LIVIANA">#REF!</definedName>
    <definedName name="TAPACISALUM2727" localSheetId="3">#REF!</definedName>
    <definedName name="TAPACISALUM2727" localSheetId="5">#REF!</definedName>
    <definedName name="TAPACISALUM2727" localSheetId="2">#REF!</definedName>
    <definedName name="TAPACISALUM2727">#REF!</definedName>
    <definedName name="TAPAINODNAT" localSheetId="3">#REF!</definedName>
    <definedName name="TAPAINODNAT" localSheetId="5">#REF!</definedName>
    <definedName name="TAPAINODNAT" localSheetId="2">#REF!</definedName>
    <definedName name="TAPAINODNAT">#REF!</definedName>
    <definedName name="TAPE" localSheetId="3">#REF!</definedName>
    <definedName name="TAPE" localSheetId="5">#REF!</definedName>
    <definedName name="TAPE" localSheetId="2">#REF!</definedName>
    <definedName name="TAPE">#REF!</definedName>
    <definedName name="TAPE_3M" localSheetId="3">#REF!</definedName>
    <definedName name="TAPE_3M" localSheetId="2">#REF!</definedName>
    <definedName name="TAPE_3M">#REF!</definedName>
    <definedName name="tape3m">[26]INSUMO!$D$527</definedName>
    <definedName name="TAPONREG2" localSheetId="3">#REF!</definedName>
    <definedName name="TAPONREG2" localSheetId="5">#REF!</definedName>
    <definedName name="TAPONREG2" localSheetId="2">#REF!</definedName>
    <definedName name="TAPONREG2">#REF!</definedName>
    <definedName name="TAPONREG3" localSheetId="3">#REF!</definedName>
    <definedName name="TAPONREG3" localSheetId="5">#REF!</definedName>
    <definedName name="TAPONREG3" localSheetId="2">#REF!</definedName>
    <definedName name="TAPONREG3">#REF!</definedName>
    <definedName name="TAPONREG4" localSheetId="3">#REF!</definedName>
    <definedName name="TAPONREG4" localSheetId="5">#REF!</definedName>
    <definedName name="TAPONREG4" localSheetId="2">#REF!</definedName>
    <definedName name="TAPONREG4">#REF!</definedName>
    <definedName name="TARUGO" localSheetId="3">#REF!</definedName>
    <definedName name="TARUGO" localSheetId="5">#REF!</definedName>
    <definedName name="TARUGO" localSheetId="2">#REF!</definedName>
    <definedName name="TARUGO">#REF!</definedName>
    <definedName name="tasa" localSheetId="5">[13]analisis!$F$4</definedName>
    <definedName name="TASA">[75]Insumos!$H$2</definedName>
    <definedName name="tasa2" localSheetId="3">#REF!</definedName>
    <definedName name="tasa2" localSheetId="2">#REF!</definedName>
    <definedName name="tasa2">#REF!</definedName>
    <definedName name="tasa5" localSheetId="3">#REF!</definedName>
    <definedName name="tasa5" localSheetId="2">#REF!</definedName>
    <definedName name="tasa5">#REF!</definedName>
    <definedName name="TC" localSheetId="3">#REF!</definedName>
    <definedName name="TC" localSheetId="5">'[1]Mano Obra'!$D$16</definedName>
    <definedName name="TC" localSheetId="2">#REF!</definedName>
    <definedName name="TC">#REF!</definedName>
    <definedName name="TECHOASBTIJPIN" localSheetId="3">#REF!</definedName>
    <definedName name="TECHOASBTIJPIN" localSheetId="5">#REF!</definedName>
    <definedName name="TECHOASBTIJPIN" localSheetId="2">#REF!</definedName>
    <definedName name="TECHOASBTIJPIN">#REF!</definedName>
    <definedName name="TECHOTEJASFFORROCAO" localSheetId="3">#REF!</definedName>
    <definedName name="TECHOTEJASFFORROCAO" localSheetId="5">#REF!</definedName>
    <definedName name="TECHOTEJASFFORROCAO" localSheetId="2">#REF!</definedName>
    <definedName name="TECHOTEJASFFORROCAO">#REF!</definedName>
    <definedName name="TECHOTEJASFFORROCED" localSheetId="3">#REF!</definedName>
    <definedName name="TECHOTEJASFFORROCED" localSheetId="5">#REF!</definedName>
    <definedName name="TECHOTEJASFFORROCED" localSheetId="2">#REF!</definedName>
    <definedName name="TECHOTEJASFFORROCED">#REF!</definedName>
    <definedName name="TECHOTEJASFFORROPINTRA" localSheetId="3">#REF!</definedName>
    <definedName name="TECHOTEJASFFORROPINTRA" localSheetId="5">#REF!</definedName>
    <definedName name="TECHOTEJASFFORROPINTRA" localSheetId="2">#REF!</definedName>
    <definedName name="TECHOTEJASFFORROPINTRA">#REF!</definedName>
    <definedName name="TECHOTEJASFFORROROBBRA" localSheetId="3">#REF!</definedName>
    <definedName name="TECHOTEJASFFORROROBBRA" localSheetId="5">#REF!</definedName>
    <definedName name="TECHOTEJASFFORROROBBRA" localSheetId="2">#REF!</definedName>
    <definedName name="TECHOTEJASFFORROROBBRA">#REF!</definedName>
    <definedName name="TECHOTEJCURVFORROCAO" localSheetId="3">#REF!</definedName>
    <definedName name="TECHOTEJCURVFORROCAO" localSheetId="5">#REF!</definedName>
    <definedName name="TECHOTEJCURVFORROCAO" localSheetId="2">#REF!</definedName>
    <definedName name="TECHOTEJCURVFORROCAO">#REF!</definedName>
    <definedName name="TECHOTEJCURVFORROCED" localSheetId="3">#REF!</definedName>
    <definedName name="TECHOTEJCURVFORROCED" localSheetId="5">#REF!</definedName>
    <definedName name="TECHOTEJCURVFORROCED" localSheetId="2">#REF!</definedName>
    <definedName name="TECHOTEJCURVFORROCED">#REF!</definedName>
    <definedName name="TECHOTEJCURVFORROPINTRA" localSheetId="3">#REF!</definedName>
    <definedName name="TECHOTEJCURVFORROPINTRA" localSheetId="5">#REF!</definedName>
    <definedName name="TECHOTEJCURVFORROPINTRA" localSheetId="2">#REF!</definedName>
    <definedName name="TECHOTEJCURVFORROPINTRA">#REF!</definedName>
    <definedName name="TECHOTEJCURVFORROROBBRA" localSheetId="3">#REF!</definedName>
    <definedName name="TECHOTEJCURVFORROROBBRA" localSheetId="5">#REF!</definedName>
    <definedName name="TECHOTEJCURVFORROROBBRA" localSheetId="2">#REF!</definedName>
    <definedName name="TECHOTEJCURVFORROROBBRA">#REF!</definedName>
    <definedName name="TECHOTEJCURVSOBREFINO" localSheetId="3">#REF!</definedName>
    <definedName name="TECHOTEJCURVSOBREFINO" localSheetId="5">#REF!</definedName>
    <definedName name="TECHOTEJCURVSOBREFINO" localSheetId="2">#REF!</definedName>
    <definedName name="TECHOTEJCURVSOBREFINO">#REF!</definedName>
    <definedName name="TECHOTEJCURVTIJPIN" localSheetId="3">#REF!</definedName>
    <definedName name="TECHOTEJCURVTIJPIN" localSheetId="5">#REF!</definedName>
    <definedName name="TECHOTEJCURVTIJPIN" localSheetId="2">#REF!</definedName>
    <definedName name="TECHOTEJCURVTIJPIN">#REF!</definedName>
    <definedName name="TECHOZIN26TIJPIN" localSheetId="3">#REF!</definedName>
    <definedName name="TECHOZIN26TIJPIN" localSheetId="5">#REF!</definedName>
    <definedName name="TECHOZIN26TIJPIN" localSheetId="2">#REF!</definedName>
    <definedName name="TECHOZIN26TIJPIN">#REF!</definedName>
    <definedName name="TEE_ACERO_12x8" localSheetId="3">#REF!</definedName>
    <definedName name="TEE_ACERO_12x8" localSheetId="2">#REF!</definedName>
    <definedName name="TEE_ACERO_12x8">#REF!</definedName>
    <definedName name="TEE_ACERO_16x12" localSheetId="3">#REF!</definedName>
    <definedName name="TEE_ACERO_16x12" localSheetId="2">#REF!</definedName>
    <definedName name="TEE_ACERO_16x12">#REF!</definedName>
    <definedName name="TEE_ACERO_16x16" localSheetId="3">#REF!</definedName>
    <definedName name="TEE_ACERO_16x16" localSheetId="2">#REF!</definedName>
    <definedName name="TEE_ACERO_16x16">#REF!</definedName>
    <definedName name="TEE_ACERO_16x6" localSheetId="3">#REF!</definedName>
    <definedName name="TEE_ACERO_16x6" localSheetId="2">#REF!</definedName>
    <definedName name="TEE_ACERO_16x6">#REF!</definedName>
    <definedName name="TEE_ACERO_16x8" localSheetId="3">#REF!</definedName>
    <definedName name="TEE_ACERO_16x8" localSheetId="2">#REF!</definedName>
    <definedName name="TEE_ACERO_16x8">#REF!</definedName>
    <definedName name="TEE_ACERO_20x16" localSheetId="3">#REF!</definedName>
    <definedName name="TEE_ACERO_20x16" localSheetId="2">#REF!</definedName>
    <definedName name="TEE_ACERO_20x16">#REF!</definedName>
    <definedName name="TEE_CPVC_12" localSheetId="3">#REF!</definedName>
    <definedName name="TEE_CPVC_12" localSheetId="2">#REF!</definedName>
    <definedName name="TEE_CPVC_12">#REF!</definedName>
    <definedName name="TEE_HG_1" localSheetId="3">#REF!</definedName>
    <definedName name="TEE_HG_1" localSheetId="2">#REF!</definedName>
    <definedName name="TEE_HG_1">#REF!</definedName>
    <definedName name="TEE_HG_1_12" localSheetId="3">#REF!</definedName>
    <definedName name="TEE_HG_1_12" localSheetId="2">#REF!</definedName>
    <definedName name="TEE_HG_1_12">#REF!</definedName>
    <definedName name="TEE_HG_12" localSheetId="3">#REF!</definedName>
    <definedName name="TEE_HG_12" localSheetId="2">#REF!</definedName>
    <definedName name="TEE_HG_12">#REF!</definedName>
    <definedName name="TEE_HG_34" localSheetId="3">#REF!</definedName>
    <definedName name="TEE_HG_34" localSheetId="2">#REF!</definedName>
    <definedName name="TEE_HG_34">#REF!</definedName>
    <definedName name="TEE_PVC_PRES_1" localSheetId="3">#REF!</definedName>
    <definedName name="TEE_PVC_PRES_1" localSheetId="2">#REF!</definedName>
    <definedName name="TEE_PVC_PRES_1">#REF!</definedName>
    <definedName name="TEE_PVC_PRES_12" localSheetId="3">#REF!</definedName>
    <definedName name="TEE_PVC_PRES_12" localSheetId="2">#REF!</definedName>
    <definedName name="TEE_PVC_PRES_12">#REF!</definedName>
    <definedName name="TEE_PVC_PRES_34" localSheetId="3">#REF!</definedName>
    <definedName name="TEE_PVC_PRES_34" localSheetId="2">#REF!</definedName>
    <definedName name="TEE_PVC_PRES_34">#REF!</definedName>
    <definedName name="TEECPVC12" localSheetId="3">#REF!</definedName>
    <definedName name="TEECPVC12" localSheetId="5">#REF!</definedName>
    <definedName name="TEECPVC12" localSheetId="2">#REF!</definedName>
    <definedName name="TEECPVC12">#REF!</definedName>
    <definedName name="TEECPVC34" localSheetId="3">#REF!</definedName>
    <definedName name="TEECPVC34" localSheetId="5">#REF!</definedName>
    <definedName name="TEECPVC34" localSheetId="2">#REF!</definedName>
    <definedName name="TEECPVC34">#REF!</definedName>
    <definedName name="TEEHG1" localSheetId="3">#REF!</definedName>
    <definedName name="TEEHG1" localSheetId="5">#REF!</definedName>
    <definedName name="TEEHG1" localSheetId="2">#REF!</definedName>
    <definedName name="TEEHG1">#REF!</definedName>
    <definedName name="TEEHG112" localSheetId="3">#REF!</definedName>
    <definedName name="TEEHG112" localSheetId="5">#REF!</definedName>
    <definedName name="TEEHG112" localSheetId="2">#REF!</definedName>
    <definedName name="TEEHG112">#REF!</definedName>
    <definedName name="TEEHG12" localSheetId="3">#REF!</definedName>
    <definedName name="TEEHG12" localSheetId="5">#REF!</definedName>
    <definedName name="TEEHG12" localSheetId="2">#REF!</definedName>
    <definedName name="TEEHG12">#REF!</definedName>
    <definedName name="TEEHG2" localSheetId="3">#REF!</definedName>
    <definedName name="TEEHG2" localSheetId="5">#REF!</definedName>
    <definedName name="TEEHG2" localSheetId="2">#REF!</definedName>
    <definedName name="TEEHG2">#REF!</definedName>
    <definedName name="TEEHG212" localSheetId="3">#REF!</definedName>
    <definedName name="TEEHG212" localSheetId="5">#REF!</definedName>
    <definedName name="TEEHG212" localSheetId="2">#REF!</definedName>
    <definedName name="TEEHG212">#REF!</definedName>
    <definedName name="TEEHG3" localSheetId="3">#REF!</definedName>
    <definedName name="TEEHG3" localSheetId="5">#REF!</definedName>
    <definedName name="TEEHG3" localSheetId="2">#REF!</definedName>
    <definedName name="TEEHG3">#REF!</definedName>
    <definedName name="TEEHG34" localSheetId="3">#REF!</definedName>
    <definedName name="TEEHG34" localSheetId="5">#REF!</definedName>
    <definedName name="TEEHG34" localSheetId="2">#REF!</definedName>
    <definedName name="TEEHG34">#REF!</definedName>
    <definedName name="TEEHG4" localSheetId="3">#REF!</definedName>
    <definedName name="TEEHG4" localSheetId="5">#REF!</definedName>
    <definedName name="TEEHG4" localSheetId="2">#REF!</definedName>
    <definedName name="TEEHG4">#REF!</definedName>
    <definedName name="teepresion12pvc">[20]INSUMO!$D$299</definedName>
    <definedName name="teepresion34pvc">[20]INSUMO!$D$300</definedName>
    <definedName name="TEEPVCDREN2X2" localSheetId="3">#REF!</definedName>
    <definedName name="TEEPVCDREN2X2" localSheetId="5">#REF!</definedName>
    <definedName name="TEEPVCDREN2X2" localSheetId="2">#REF!</definedName>
    <definedName name="TEEPVCDREN2X2">#REF!</definedName>
    <definedName name="TEEPVCDREN3X2" localSheetId="3">#REF!</definedName>
    <definedName name="TEEPVCDREN3X2" localSheetId="5">#REF!</definedName>
    <definedName name="TEEPVCDREN3X2" localSheetId="2">#REF!</definedName>
    <definedName name="TEEPVCDREN3X2">#REF!</definedName>
    <definedName name="TEEPVCDREN3X3" localSheetId="3">#REF!</definedName>
    <definedName name="TEEPVCDREN3X3" localSheetId="5">#REF!</definedName>
    <definedName name="TEEPVCDREN3X3" localSheetId="2">#REF!</definedName>
    <definedName name="TEEPVCDREN3X3">#REF!</definedName>
    <definedName name="TEEPVCDREN4X2" localSheetId="3">#REF!</definedName>
    <definedName name="TEEPVCDREN4X2" localSheetId="5">#REF!</definedName>
    <definedName name="TEEPVCDREN4X2" localSheetId="2">#REF!</definedName>
    <definedName name="TEEPVCDREN4X2">#REF!</definedName>
    <definedName name="TEEPVCDREN4X3" localSheetId="3">#REF!</definedName>
    <definedName name="TEEPVCDREN4X3" localSheetId="5">#REF!</definedName>
    <definedName name="TEEPVCDREN4X3" localSheetId="2">#REF!</definedName>
    <definedName name="TEEPVCDREN4X3">#REF!</definedName>
    <definedName name="TEEPVCDREN4X4" localSheetId="3">#REF!</definedName>
    <definedName name="TEEPVCDREN4X4" localSheetId="5">#REF!</definedName>
    <definedName name="TEEPVCDREN4X4" localSheetId="2">#REF!</definedName>
    <definedName name="TEEPVCDREN4X4">#REF!</definedName>
    <definedName name="TEEPVCDREN6X3" localSheetId="3">#REF!</definedName>
    <definedName name="TEEPVCDREN6X3" localSheetId="5">#REF!</definedName>
    <definedName name="TEEPVCDREN6X3" localSheetId="2">#REF!</definedName>
    <definedName name="TEEPVCDREN6X3">#REF!</definedName>
    <definedName name="TEEPVCDREN6X4" localSheetId="3">#REF!</definedName>
    <definedName name="TEEPVCDREN6X4" localSheetId="5">#REF!</definedName>
    <definedName name="TEEPVCDREN6X4" localSheetId="2">#REF!</definedName>
    <definedName name="TEEPVCDREN6X4">#REF!</definedName>
    <definedName name="TEEPVCDREN6X6" localSheetId="3">#REF!</definedName>
    <definedName name="TEEPVCDREN6X6" localSheetId="5">#REF!</definedName>
    <definedName name="TEEPVCDREN6X6" localSheetId="2">#REF!</definedName>
    <definedName name="TEEPVCDREN6X6">#REF!</definedName>
    <definedName name="TEEPVCPRES1" localSheetId="3">#REF!</definedName>
    <definedName name="TEEPVCPRES1" localSheetId="5">#REF!</definedName>
    <definedName name="TEEPVCPRES1" localSheetId="2">#REF!</definedName>
    <definedName name="TEEPVCPRES1">#REF!</definedName>
    <definedName name="TEEPVCPRES112" localSheetId="3">#REF!</definedName>
    <definedName name="TEEPVCPRES112" localSheetId="5">#REF!</definedName>
    <definedName name="TEEPVCPRES112" localSheetId="2">#REF!</definedName>
    <definedName name="TEEPVCPRES112">#REF!</definedName>
    <definedName name="TEEPVCPRES12" localSheetId="3">#REF!</definedName>
    <definedName name="TEEPVCPRES12" localSheetId="5">#REF!</definedName>
    <definedName name="TEEPVCPRES12" localSheetId="2">#REF!</definedName>
    <definedName name="TEEPVCPRES12">#REF!</definedName>
    <definedName name="TEEPVCPRES2" localSheetId="3">#REF!</definedName>
    <definedName name="TEEPVCPRES2" localSheetId="5">#REF!</definedName>
    <definedName name="TEEPVCPRES2" localSheetId="2">#REF!</definedName>
    <definedName name="TEEPVCPRES2">#REF!</definedName>
    <definedName name="TEEPVCPRES3" localSheetId="3">#REF!</definedName>
    <definedName name="TEEPVCPRES3" localSheetId="5">#REF!</definedName>
    <definedName name="TEEPVCPRES3" localSheetId="2">#REF!</definedName>
    <definedName name="TEEPVCPRES3">#REF!</definedName>
    <definedName name="TEEPVCPRES34" localSheetId="3">#REF!</definedName>
    <definedName name="TEEPVCPRES34" localSheetId="5">#REF!</definedName>
    <definedName name="TEEPVCPRES34" localSheetId="2">#REF!</definedName>
    <definedName name="TEEPVCPRES34">#REF!</definedName>
    <definedName name="TEEPVCPRES4" localSheetId="3">#REF!</definedName>
    <definedName name="TEEPVCPRES4" localSheetId="5">#REF!</definedName>
    <definedName name="TEEPVCPRES4" localSheetId="2">#REF!</definedName>
    <definedName name="TEEPVCPRES4">#REF!</definedName>
    <definedName name="TEEPVCPRES6" localSheetId="3">#REF!</definedName>
    <definedName name="TEEPVCPRES6" localSheetId="5">#REF!</definedName>
    <definedName name="TEEPVCPRES6" localSheetId="2">#REF!</definedName>
    <definedName name="TEEPVCPRES6">#REF!</definedName>
    <definedName name="TEFLON" localSheetId="3">#REF!</definedName>
    <definedName name="TEFLON" localSheetId="5">#REF!</definedName>
    <definedName name="TEFLON" localSheetId="2">#REF!</definedName>
    <definedName name="TEFLON">#REF!</definedName>
    <definedName name="teflon1">[20]INSUMO!$D$312</definedName>
    <definedName name="TEJAASFINST" localSheetId="3">#REF!</definedName>
    <definedName name="TEJAASFINST" localSheetId="5">#REF!</definedName>
    <definedName name="TEJAASFINST" localSheetId="2">#REF!</definedName>
    <definedName name="TEJAASFINST">#REF!</definedName>
    <definedName name="TELFORD" localSheetId="3">#REF!</definedName>
    <definedName name="TELFORD">#REF!</definedName>
    <definedName name="TELJAGS" localSheetId="3">#REF!</definedName>
    <definedName name="TELJAGS" localSheetId="2">#REF!</definedName>
    <definedName name="TELJAGS">#REF!</definedName>
    <definedName name="tetuii" localSheetId="3">#REF!</definedName>
    <definedName name="tetuii" localSheetId="5">#REF!</definedName>
    <definedName name="tetuii" localSheetId="2">#REF!</definedName>
    <definedName name="tetuii">#REF!</definedName>
    <definedName name="THINNER" localSheetId="3">#REF!</definedName>
    <definedName name="THINNER" localSheetId="5">#REF!</definedName>
    <definedName name="THINNER" localSheetId="2">#REF!</definedName>
    <definedName name="THINNER">#REF!</definedName>
    <definedName name="tie" localSheetId="3">#REF!</definedName>
    <definedName name="tie" localSheetId="5">#REF!</definedName>
    <definedName name="tie" localSheetId="2">#REF!</definedName>
    <definedName name="tie">#REF!</definedName>
    <definedName name="tiempo.capataz" localSheetId="5">'[16]Analisis Unitarios'!$K$5</definedName>
    <definedName name="tiempo.capataz">'[16]Analisis Unitarios'!$K$5</definedName>
    <definedName name="tiempo.giro.180grados.retro.exc.4.5m" localSheetId="5">'[16]Analisis Unitarios'!$E$406</definedName>
    <definedName name="tiempo.giro.180grados.retro.exc.4.5m">'[16]Analisis Unitarios'!$E$406</definedName>
    <definedName name="tiempo.giro.90grados.retro.carguio.3m" localSheetId="5">'[16]Analisis Unitarios'!$E$442</definedName>
    <definedName name="tiempo.giro.90grados.retro.carguio.3m">'[16]Analisis Unitarios'!$E$442</definedName>
    <definedName name="tiempo.sereno">'[16]Analisis Unitarios'!$K$4</definedName>
    <definedName name="TIMBRE" localSheetId="3">#REF!</definedName>
    <definedName name="TIMBRE" localSheetId="5">#REF!</definedName>
    <definedName name="TIMBRE" localSheetId="2">#REF!</definedName>
    <definedName name="TIMBRE">#REF!</definedName>
    <definedName name="TINACOS" localSheetId="3">#REF!</definedName>
    <definedName name="TINACOS" localSheetId="5">#REF!</definedName>
    <definedName name="TINACOS" localSheetId="2">#REF!</definedName>
    <definedName name="TINACOS">#REF!</definedName>
    <definedName name="tinacotinagua215">[20]INSUMO!$D$314</definedName>
    <definedName name="TITULO_COPIAR_TODO" localSheetId="3">#REF!</definedName>
    <definedName name="TITULO_COPIAR_TODO" localSheetId="2">#REF!</definedName>
    <definedName name="TITULO_COPIAR_TODO">#REF!</definedName>
    <definedName name="TITULO_PRESUPUESTO" localSheetId="3">#REF!</definedName>
    <definedName name="TITULO_PRESUPUESTO" localSheetId="2">#REF!</definedName>
    <definedName name="TITULO_PRESUPUESTO">#REF!</definedName>
    <definedName name="_xlnm.Print_Titles" localSheetId="3">a!$5:$9</definedName>
    <definedName name="_xlnm.Print_Titles" localSheetId="5">'Play Hacienda Estrella'!$1:$5</definedName>
    <definedName name="_xlnm.Print_Titles" localSheetId="4">'Play Juana Vicente'!$1:$5</definedName>
    <definedName name="_xlnm.Print_Titles" localSheetId="1">'PRES Comision'!$1:$8</definedName>
    <definedName name="_xlnm.Print_Titles" localSheetId="2">'PRES Comision PRECIO ANTIGUO'!$1:$8</definedName>
    <definedName name="_xlnm.Print_Titles">#REF!</definedName>
    <definedName name="tiza" localSheetId="3">#REF!</definedName>
    <definedName name="tiza" localSheetId="5">#REF!</definedName>
    <definedName name="tiza" localSheetId="2">#REF!</definedName>
    <definedName name="tiza">#REF!</definedName>
    <definedName name="TNC" localSheetId="0">'[36]MANO DE OBRA GENERAL'!$E$32</definedName>
    <definedName name="TNC">'[1]Mano Obra'!$D$17</definedName>
    <definedName name="Tolas" localSheetId="3">#REF!</definedName>
    <definedName name="Tolas" localSheetId="5">#REF!</definedName>
    <definedName name="Tolas" localSheetId="2">#REF!</definedName>
    <definedName name="Tolas">#REF!</definedName>
    <definedName name="Tolas_2">"$#REF!.$B$13"</definedName>
    <definedName name="Tolas_3">"$#REF!.$B$13"</definedName>
    <definedName name="TOMACORRIENTE_110V" localSheetId="3">#REF!</definedName>
    <definedName name="TOMACORRIENTE_110V" localSheetId="2">#REF!</definedName>
    <definedName name="TOMACORRIENTE_110V">#REF!</definedName>
    <definedName name="TOMACORRIENTE_220V_SENC" localSheetId="3">#REF!</definedName>
    <definedName name="TOMACORRIENTE_220V_SENC" localSheetId="2">#REF!</definedName>
    <definedName name="TOMACORRIENTE_220V_SENC">#REF!</definedName>
    <definedName name="TOMACORRIENTE_30a" localSheetId="3">#REF!</definedName>
    <definedName name="TOMACORRIENTE_30a" localSheetId="2">#REF!</definedName>
    <definedName name="TOMACORRIENTE_30a">#REF!</definedName>
    <definedName name="Tope_de_Marmolite_C_Normal" localSheetId="3">#REF!</definedName>
    <definedName name="Tope_de_Marmolite_C_Normal" localSheetId="5">#REF!</definedName>
    <definedName name="Tope_de_Marmolite_C_Normal" localSheetId="2">#REF!</definedName>
    <definedName name="Tope_de_Marmolite_C_Normal">#REF!</definedName>
    <definedName name="TOPEMARMOLITE" localSheetId="3">#REF!</definedName>
    <definedName name="TOPEMARMOLITE" localSheetId="5">#REF!</definedName>
    <definedName name="TOPEMARMOLITE" localSheetId="2">#REF!</definedName>
    <definedName name="TOPEMARMOLITE">#REF!</definedName>
    <definedName name="TOPOGRAFIA" localSheetId="3">#REF!</definedName>
    <definedName name="TOPOGRAFIA" localSheetId="5">#REF!</definedName>
    <definedName name="TOPOGRAFIA" localSheetId="2">#REF!</definedName>
    <definedName name="TOPOGRAFIA">#REF!</definedName>
    <definedName name="TOPOGRAFIA_2">#N/A</definedName>
    <definedName name="TOPOGRAFIA_3">#N/A</definedName>
    <definedName name="Topografo" localSheetId="3">#REF!</definedName>
    <definedName name="Topografo" localSheetId="2">#REF!</definedName>
    <definedName name="Topografo">#REF!</definedName>
    <definedName name="TORN3X38" localSheetId="3">#REF!</definedName>
    <definedName name="TORN3X38" localSheetId="5">#REF!</definedName>
    <definedName name="TORN3X38" localSheetId="2">#REF!</definedName>
    <definedName name="TORN3X38">#REF!</definedName>
    <definedName name="TORNILLO" localSheetId="3">#REF!</definedName>
    <definedName name="TORNILLO" localSheetId="5">#REF!</definedName>
    <definedName name="TORNILLO" localSheetId="2">#REF!</definedName>
    <definedName name="TORNILLO">#REF!</definedName>
    <definedName name="TORNILLOS" localSheetId="3">#REF!</definedName>
    <definedName name="TORNILLOS" localSheetId="5">#REF!</definedName>
    <definedName name="TORNILLOS" localSheetId="2">#REF!</definedName>
    <definedName name="TORNILLOS">#REF!</definedName>
    <definedName name="TORNILLOS_2">"$#REF!.$B$#REF!"</definedName>
    <definedName name="TORNILLOS_3">"$#REF!.$B$#REF!"</definedName>
    <definedName name="Tornillos_5_x3_8" localSheetId="3">#REF!</definedName>
    <definedName name="Tornillos_5_x3_8" localSheetId="5">#REF!</definedName>
    <definedName name="Tornillos_5_x3_8" localSheetId="2">#REF!</definedName>
    <definedName name="Tornillos_5_x3_8">#REF!</definedName>
    <definedName name="Tornillos_5_x3_8_2">#N/A</definedName>
    <definedName name="Tornillos_5_x3_8_3">#N/A</definedName>
    <definedName name="TORNILLOS_INODORO" localSheetId="3">#REF!</definedName>
    <definedName name="TORNILLOS_INODORO" localSheetId="2">#REF!</definedName>
    <definedName name="TORNILLOS_INODORO">#REF!</definedName>
    <definedName name="TORNILLOSFIJARARAN" localSheetId="3">#REF!</definedName>
    <definedName name="TORNILLOSFIJARARAN" localSheetId="5">#REF!</definedName>
    <definedName name="TORNILLOSFIJARARAN" localSheetId="2">#REF!</definedName>
    <definedName name="TORNILLOSFIJARARAN">#REF!</definedName>
    <definedName name="Tosca" localSheetId="3">#REF!</definedName>
    <definedName name="Tosca" localSheetId="5">#REF!</definedName>
    <definedName name="Tosca" localSheetId="2">#REF!</definedName>
    <definedName name="Tosca">#REF!</definedName>
    <definedName name="tosi" localSheetId="3">#REF!</definedName>
    <definedName name="tosi" localSheetId="5">#REF!</definedName>
    <definedName name="tosi" localSheetId="2">#REF!</definedName>
    <definedName name="tosi">#REF!</definedName>
    <definedName name="tosii" localSheetId="3">#REF!</definedName>
    <definedName name="tosii" localSheetId="5">#REF!</definedName>
    <definedName name="tosii" localSheetId="2">#REF!</definedName>
    <definedName name="tosii">#REF!</definedName>
    <definedName name="tosiii" localSheetId="3">#REF!</definedName>
    <definedName name="tosiii" localSheetId="5">#REF!</definedName>
    <definedName name="tosiii" localSheetId="2">#REF!</definedName>
    <definedName name="tosiii">#REF!</definedName>
    <definedName name="tosiiii" localSheetId="3">#REF!</definedName>
    <definedName name="tosiiii" localSheetId="5">#REF!</definedName>
    <definedName name="tosiiii" localSheetId="2">#REF!</definedName>
    <definedName name="tosiiii">#REF!</definedName>
    <definedName name="Total" localSheetId="3">#REF!</definedName>
    <definedName name="Total" localSheetId="2">#REF!</definedName>
    <definedName name="Total">#REF!</definedName>
    <definedName name="TOTAL_2" localSheetId="3">#REF!</definedName>
    <definedName name="TOTAL_2" localSheetId="2">#REF!</definedName>
    <definedName name="TOTAL_2">#REF!</definedName>
    <definedName name="totalgeneral" localSheetId="3">#REF!</definedName>
    <definedName name="totalgeneral" localSheetId="5">#REF!</definedName>
    <definedName name="totalgeneral" localSheetId="2">#REF!</definedName>
    <definedName name="totalgeneral">#REF!</definedName>
    <definedName name="totalgeneral_2">"$#REF!.$M$56"</definedName>
    <definedName name="totalgeneral_3">"$#REF!.$M$56"</definedName>
    <definedName name="TRACTOR_D8K" localSheetId="3">#REF!</definedName>
    <definedName name="TRACTOR_D8K" localSheetId="2">#REF!</definedName>
    <definedName name="TRACTOR_D8K">#REF!</definedName>
    <definedName name="TRACTORD">[38]EQUIPOS!$D$14</definedName>
    <definedName name="TRAGRACAL" localSheetId="3">#REF!</definedName>
    <definedName name="TRAGRACAL" localSheetId="5">#REF!</definedName>
    <definedName name="TRAGRACAL" localSheetId="2">#REF!</definedName>
    <definedName name="TRAGRACAL">#REF!</definedName>
    <definedName name="TRAGRAROC" localSheetId="3">#REF!</definedName>
    <definedName name="TRAGRAROC" localSheetId="5">#REF!</definedName>
    <definedName name="TRAGRAROC" localSheetId="2">#REF!</definedName>
    <definedName name="TRAGRAROC">#REF!</definedName>
    <definedName name="TRAGRATIE" localSheetId="3">#REF!</definedName>
    <definedName name="TRAGRATIE" localSheetId="5">#REF!</definedName>
    <definedName name="TRAGRATIE" localSheetId="2">#REF!</definedName>
    <definedName name="TRAGRATIE">#REF!</definedName>
    <definedName name="TRANINSTVENTYPTA" localSheetId="3">#REF!</definedName>
    <definedName name="TRANINSTVENTYPTA" localSheetId="5">#REF!</definedName>
    <definedName name="TRANINSTVENTYPTA" localSheetId="2">#REF!</definedName>
    <definedName name="TRANINSTVENTYPTA">#REF!</definedName>
    <definedName name="TRANSF750KVACONTRA" localSheetId="3">#REF!</definedName>
    <definedName name="TRANSF750KVACONTRA" localSheetId="5">#REF!</definedName>
    <definedName name="TRANSF750KVACONTRA" localSheetId="2">#REF!</definedName>
    <definedName name="TRANSF750KVACONTRA">#REF!</definedName>
    <definedName name="TRANSFER_MANUAL_150_3AMPS" localSheetId="3">#REF!</definedName>
    <definedName name="TRANSFER_MANUAL_150_3AMPS" localSheetId="2">#REF!</definedName>
    <definedName name="TRANSFER_MANUAL_150_3AMPS">#REF!</definedName>
    <definedName name="TRANSFER_MANUAL_800_3AMPS" localSheetId="3">#REF!</definedName>
    <definedName name="TRANSFER_MANUAL_800_3AMPS" localSheetId="2">#REF!</definedName>
    <definedName name="TRANSFER_MANUAL_800_3AMPS">#REF!</definedName>
    <definedName name="TRANSFORMADOR_100KVA_240_480_POSTE" localSheetId="3">#REF!</definedName>
    <definedName name="TRANSFORMADOR_100KVA_240_480_POSTE" localSheetId="2">#REF!</definedName>
    <definedName name="TRANSFORMADOR_100KVA_240_480_POSTE">#REF!</definedName>
    <definedName name="TRANSFORMADOR_15KVA_120_240_POSTE" localSheetId="3">#REF!</definedName>
    <definedName name="TRANSFORMADOR_15KVA_120_240_POSTE" localSheetId="2">#REF!</definedName>
    <definedName name="TRANSFORMADOR_15KVA_120_240_POSTE">#REF!</definedName>
    <definedName name="TRANSFORMADOR_25KVA_240_480_POSTE" localSheetId="3">#REF!</definedName>
    <definedName name="TRANSFORMADOR_25KVA_240_480_POSTE" localSheetId="2">#REF!</definedName>
    <definedName name="TRANSFORMADOR_25KVA_240_480_POSTE">#REF!</definedName>
    <definedName name="TRANSMINBARRO" localSheetId="3">#REF!</definedName>
    <definedName name="TRANSMINBARRO" localSheetId="5">#REF!</definedName>
    <definedName name="TRANSMINBARRO" localSheetId="2">#REF!</definedName>
    <definedName name="TRANSMINBARRO">#REF!</definedName>
    <definedName name="transporte">'[21]Resumen Precio Equipos'!$C$30</definedName>
    <definedName name="TRANSPTINA" localSheetId="3">#REF!</definedName>
    <definedName name="TRANSPTINA" localSheetId="5">#REF!</definedName>
    <definedName name="TRANSPTINA" localSheetId="2">#REF!</definedName>
    <definedName name="TRANSPTINA">#REF!</definedName>
    <definedName name="TRANSTEJA165000" localSheetId="3">#REF!</definedName>
    <definedName name="TRANSTEJA165000" localSheetId="5">#REF!</definedName>
    <definedName name="TRANSTEJA165000" localSheetId="2">#REF!</definedName>
    <definedName name="TRANSTEJA165000">#REF!</definedName>
    <definedName name="TRANSTEJA16INT" localSheetId="3">#REF!</definedName>
    <definedName name="TRANSTEJA16INT" localSheetId="5">#REF!</definedName>
    <definedName name="TRANSTEJA16INT" localSheetId="2">#REF!</definedName>
    <definedName name="TRANSTEJA16INT">#REF!</definedName>
    <definedName name="TRANSTEJA185000" localSheetId="3">#REF!</definedName>
    <definedName name="TRANSTEJA185000" localSheetId="5">#REF!</definedName>
    <definedName name="TRANSTEJA185000" localSheetId="2">#REF!</definedName>
    <definedName name="TRANSTEJA185000">#REF!</definedName>
    <definedName name="TRANSTEJA18INT" localSheetId="3">#REF!</definedName>
    <definedName name="TRANSTEJA18INT" localSheetId="5">#REF!</definedName>
    <definedName name="TRANSTEJA18INT" localSheetId="2">#REF!</definedName>
    <definedName name="TRANSTEJA18INT">#REF!</definedName>
    <definedName name="trasladoacero">'[26]MANO DE OBRA'!$D$13</definedName>
    <definedName name="trasladoarenagrava">'[26]MANO DE OBRA'!$D$14</definedName>
    <definedName name="trasladobloques6">'[26]MANO DE OBRA'!$D$15</definedName>
    <definedName name="trasladocemento">'[26]MANO DE OBRA'!$D$16</definedName>
    <definedName name="Tratamiento_Moldes_para_Barandilla" localSheetId="3">#REF!</definedName>
    <definedName name="Tratamiento_Moldes_para_Barandilla" localSheetId="5">#REF!</definedName>
    <definedName name="Tratamiento_Moldes_para_Barandilla" localSheetId="2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'[76]Ins 2'!$E$51</definedName>
    <definedName name="TRIPLESEAL" localSheetId="3">#REF!</definedName>
    <definedName name="TRIPLESEAL" localSheetId="5">#REF!</definedName>
    <definedName name="TRIPLESEAL" localSheetId="2">#REF!</definedName>
    <definedName name="TRIPLESEAL">#REF!</definedName>
    <definedName name="Trompo" localSheetId="3">#REF!</definedName>
    <definedName name="Trompo" localSheetId="2">#REF!</definedName>
    <definedName name="Trompo">#REF!</definedName>
    <definedName name="tub6x14">[13]analisis!$G$2304</definedName>
    <definedName name="tub8x12">[13]analisis!$G$2313</definedName>
    <definedName name="tub8x516">[13]analisis!$G$2322</definedName>
    <definedName name="tubai" localSheetId="3">#REF!</definedName>
    <definedName name="tubai" localSheetId="5">#REF!</definedName>
    <definedName name="tubai" localSheetId="2">#REF!</definedName>
    <definedName name="tubai">#REF!</definedName>
    <definedName name="tubaii" localSheetId="3">#REF!</definedName>
    <definedName name="tubaii" localSheetId="5">#REF!</definedName>
    <definedName name="tubaii" localSheetId="2">#REF!</definedName>
    <definedName name="tubaii">#REF!</definedName>
    <definedName name="tubaiii" localSheetId="3">#REF!</definedName>
    <definedName name="tubaiii" localSheetId="5">#REF!</definedName>
    <definedName name="tubaiii" localSheetId="2">#REF!</definedName>
    <definedName name="tubaiii">#REF!</definedName>
    <definedName name="tubaiiii" localSheetId="3">#REF!</definedName>
    <definedName name="tubaiiii" localSheetId="5">#REF!</definedName>
    <definedName name="tubaiiii" localSheetId="2">#REF!</definedName>
    <definedName name="tubaiiii">#REF!</definedName>
    <definedName name="tubei" localSheetId="3">#REF!</definedName>
    <definedName name="tubei" localSheetId="5">#REF!</definedName>
    <definedName name="tubei" localSheetId="2">#REF!</definedName>
    <definedName name="tubei">#REF!</definedName>
    <definedName name="tubeii" localSheetId="3">#REF!</definedName>
    <definedName name="tubeii" localSheetId="5">#REF!</definedName>
    <definedName name="tubeii" localSheetId="2">#REF!</definedName>
    <definedName name="tubeii">#REF!</definedName>
    <definedName name="tubeiii" localSheetId="3">#REF!</definedName>
    <definedName name="tubeiii" localSheetId="5">#REF!</definedName>
    <definedName name="tubeiii" localSheetId="2">#REF!</definedName>
    <definedName name="tubeiii">#REF!</definedName>
    <definedName name="tubeiiii" localSheetId="3">#REF!</definedName>
    <definedName name="tubeiiii" localSheetId="5">#REF!</definedName>
    <definedName name="tubeiiii" localSheetId="2">#REF!</definedName>
    <definedName name="tubeiiii">#REF!</definedName>
    <definedName name="tubi" localSheetId="3">#REF!</definedName>
    <definedName name="tubi" localSheetId="5">#REF!</definedName>
    <definedName name="tubi" localSheetId="2">#REF!</definedName>
    <definedName name="tubi">#REF!</definedName>
    <definedName name="tubii" localSheetId="3">#REF!</definedName>
    <definedName name="tubii" localSheetId="5">#REF!</definedName>
    <definedName name="tubii" localSheetId="2">#REF!</definedName>
    <definedName name="tubii">#REF!</definedName>
    <definedName name="tubiii" localSheetId="3">#REF!</definedName>
    <definedName name="tubiii" localSheetId="5">#REF!</definedName>
    <definedName name="tubiii" localSheetId="2">#REF!</definedName>
    <definedName name="tubiii">#REF!</definedName>
    <definedName name="tubiiii" localSheetId="3">#REF!</definedName>
    <definedName name="tubiiii" localSheetId="5">#REF!</definedName>
    <definedName name="tubiiii" localSheetId="2">#REF!</definedName>
    <definedName name="tubiiii">#REF!</definedName>
    <definedName name="TUBO_ACERO_16" localSheetId="3">#REF!</definedName>
    <definedName name="TUBO_ACERO_16" localSheetId="2">#REF!</definedName>
    <definedName name="TUBO_ACERO_16">#REF!</definedName>
    <definedName name="TUBO_ACERO_20" localSheetId="3">#REF!</definedName>
    <definedName name="TUBO_ACERO_20" localSheetId="2">#REF!</definedName>
    <definedName name="TUBO_ACERO_20">#REF!</definedName>
    <definedName name="TUBO_ACERO_20_e14" localSheetId="3">#REF!</definedName>
    <definedName name="TUBO_ACERO_20_e14" localSheetId="2">#REF!</definedName>
    <definedName name="TUBO_ACERO_20_e14">#REF!</definedName>
    <definedName name="TUBO_ACERO_3" localSheetId="3">#REF!</definedName>
    <definedName name="TUBO_ACERO_3" localSheetId="2">#REF!</definedName>
    <definedName name="TUBO_ACERO_3">#REF!</definedName>
    <definedName name="TUBO_ACERO_4" localSheetId="3">#REF!</definedName>
    <definedName name="TUBO_ACERO_4" localSheetId="2">#REF!</definedName>
    <definedName name="TUBO_ACERO_4">#REF!</definedName>
    <definedName name="TUBO_ACERO_6" localSheetId="3">#REF!</definedName>
    <definedName name="TUBO_ACERO_6" localSheetId="2">#REF!</definedName>
    <definedName name="TUBO_ACERO_6">#REF!</definedName>
    <definedName name="TUBO_ACERO_8" localSheetId="3">#REF!</definedName>
    <definedName name="TUBO_ACERO_8" localSheetId="2">#REF!</definedName>
    <definedName name="TUBO_ACERO_8">#REF!</definedName>
    <definedName name="TUBO_CPVC_12" localSheetId="3">#REF!</definedName>
    <definedName name="TUBO_CPVC_12" localSheetId="2">#REF!</definedName>
    <definedName name="TUBO_CPVC_12">#REF!</definedName>
    <definedName name="TUBO_FLEXIBLE_INODORO_C_TUERCA" localSheetId="3">#REF!</definedName>
    <definedName name="TUBO_FLEXIBLE_INODORO_C_TUERCA" localSheetId="2">#REF!</definedName>
    <definedName name="TUBO_FLEXIBLE_INODORO_C_TUERCA">#REF!</definedName>
    <definedName name="TUBO_HA_36" localSheetId="3">#REF!</definedName>
    <definedName name="TUBO_HA_36" localSheetId="2">#REF!</definedName>
    <definedName name="TUBO_HA_36">#REF!</definedName>
    <definedName name="TUBO_HG_1" localSheetId="3">#REF!</definedName>
    <definedName name="TUBO_HG_1" localSheetId="2">#REF!</definedName>
    <definedName name="TUBO_HG_1">#REF!</definedName>
    <definedName name="TUBO_HG_1_12" localSheetId="3">#REF!</definedName>
    <definedName name="TUBO_HG_1_12" localSheetId="2">#REF!</definedName>
    <definedName name="TUBO_HG_1_12">#REF!</definedName>
    <definedName name="TUBO_HG_12" localSheetId="3">#REF!</definedName>
    <definedName name="TUBO_HG_12" localSheetId="2">#REF!</definedName>
    <definedName name="TUBO_HG_12">#REF!</definedName>
    <definedName name="TUBO_HG_34" localSheetId="3">#REF!</definedName>
    <definedName name="TUBO_HG_34" localSheetId="2">#REF!</definedName>
    <definedName name="TUBO_HG_34">#REF!</definedName>
    <definedName name="TUBO_PVC_DRENAJE_1_12" localSheetId="3">#REF!</definedName>
    <definedName name="TUBO_PVC_DRENAJE_1_12" localSheetId="2">#REF!</definedName>
    <definedName name="TUBO_PVC_DRENAJE_1_12">#REF!</definedName>
    <definedName name="TUBO_PVC_SCH40_12" localSheetId="3">#REF!</definedName>
    <definedName name="TUBO_PVC_SCH40_12" localSheetId="2">#REF!</definedName>
    <definedName name="TUBO_PVC_SCH40_12">#REF!</definedName>
    <definedName name="TUBO_PVC_SCH40_34" localSheetId="3">#REF!</definedName>
    <definedName name="TUBO_PVC_SCH40_34" localSheetId="2">#REF!</definedName>
    <definedName name="TUBO_PVC_SCH40_34">#REF!</definedName>
    <definedName name="TUBO_PVC_SDR21_2" localSheetId="3">#REF!</definedName>
    <definedName name="TUBO_PVC_SDR21_2" localSheetId="2">#REF!</definedName>
    <definedName name="TUBO_PVC_SDR21_2">#REF!</definedName>
    <definedName name="TUBO_PVC_SDR21_JG_16" localSheetId="3">#REF!</definedName>
    <definedName name="TUBO_PVC_SDR21_JG_16" localSheetId="2">#REF!</definedName>
    <definedName name="TUBO_PVC_SDR21_JG_16">#REF!</definedName>
    <definedName name="TUBO_PVC_SDR21_JG_6" localSheetId="3">#REF!</definedName>
    <definedName name="TUBO_PVC_SDR21_JG_6" localSheetId="2">#REF!</definedName>
    <definedName name="TUBO_PVC_SDR21_JG_6">#REF!</definedName>
    <definedName name="TUBO_PVC_SDR21_JG_8" localSheetId="3">#REF!</definedName>
    <definedName name="TUBO_PVC_SDR21_JG_8" localSheetId="2">#REF!</definedName>
    <definedName name="TUBO_PVC_SDR21_JG_8">#REF!</definedName>
    <definedName name="TUBO_PVC_SDR26_12" localSheetId="3">#REF!</definedName>
    <definedName name="TUBO_PVC_SDR26_12" localSheetId="2">#REF!</definedName>
    <definedName name="TUBO_PVC_SDR26_12">#REF!</definedName>
    <definedName name="TUBO_PVC_SDR26_2" localSheetId="3">#REF!</definedName>
    <definedName name="TUBO_PVC_SDR26_2" localSheetId="2">#REF!</definedName>
    <definedName name="TUBO_PVC_SDR26_2">#REF!</definedName>
    <definedName name="TUBO_PVC_SDR26_34" localSheetId="3">#REF!</definedName>
    <definedName name="TUBO_PVC_SDR26_34" localSheetId="2">#REF!</definedName>
    <definedName name="TUBO_PVC_SDR26_34">#REF!</definedName>
    <definedName name="TUBO_PVC_SDR26_JG_16" localSheetId="3">#REF!</definedName>
    <definedName name="TUBO_PVC_SDR26_JG_16" localSheetId="2">#REF!</definedName>
    <definedName name="TUBO_PVC_SDR26_JG_16">#REF!</definedName>
    <definedName name="TUBO_PVC_SDR26_JG_3" localSheetId="3">#REF!</definedName>
    <definedName name="TUBO_PVC_SDR26_JG_3" localSheetId="2">#REF!</definedName>
    <definedName name="TUBO_PVC_SDR26_JG_3">#REF!</definedName>
    <definedName name="TUBO_PVC_SDR26_JG_4" localSheetId="3">#REF!</definedName>
    <definedName name="TUBO_PVC_SDR26_JG_4" localSheetId="2">#REF!</definedName>
    <definedName name="TUBO_PVC_SDR26_JG_4">#REF!</definedName>
    <definedName name="TUBO_PVC_SDR26_JG_6" localSheetId="3">#REF!</definedName>
    <definedName name="TUBO_PVC_SDR26_JG_6" localSheetId="2">#REF!</definedName>
    <definedName name="TUBO_PVC_SDR26_JG_6">#REF!</definedName>
    <definedName name="TUBO_PVC_SDR26_JG_8" localSheetId="3">#REF!</definedName>
    <definedName name="TUBO_PVC_SDR26_JG_8" localSheetId="2">#REF!</definedName>
    <definedName name="TUBO_PVC_SDR26_JG_8">#REF!</definedName>
    <definedName name="TUBO_PVC_SDR325_JG_16" localSheetId="3">#REF!</definedName>
    <definedName name="TUBO_PVC_SDR325_JG_16" localSheetId="2">#REF!</definedName>
    <definedName name="TUBO_PVC_SDR325_JG_16">#REF!</definedName>
    <definedName name="TUBO_PVC_SDR325_JG_20" localSheetId="3">#REF!</definedName>
    <definedName name="TUBO_PVC_SDR325_JG_20" localSheetId="2">#REF!</definedName>
    <definedName name="TUBO_PVC_SDR325_JG_20">#REF!</definedName>
    <definedName name="TUBO_PVC_SDR325_JG_8" localSheetId="3">#REF!</definedName>
    <definedName name="TUBO_PVC_SDR325_JG_8" localSheetId="2">#REF!</definedName>
    <definedName name="TUBO_PVC_SDR325_JG_8">#REF!</definedName>
    <definedName name="TUBO_PVC_SDR41_2" localSheetId="3">#REF!</definedName>
    <definedName name="TUBO_PVC_SDR41_2" localSheetId="2">#REF!</definedName>
    <definedName name="TUBO_PVC_SDR41_2">#REF!</definedName>
    <definedName name="TUBO_PVC_SDR41_3" localSheetId="3">#REF!</definedName>
    <definedName name="TUBO_PVC_SDR41_3" localSheetId="2">#REF!</definedName>
    <definedName name="TUBO_PVC_SDR41_3">#REF!</definedName>
    <definedName name="TUBO_PVC_SDR41_4" localSheetId="3">#REF!</definedName>
    <definedName name="TUBO_PVC_SDR41_4" localSheetId="2">#REF!</definedName>
    <definedName name="TUBO_PVC_SDR41_4">#REF!</definedName>
    <definedName name="tubo12pvcsch40">[20]INSUMO!$D$324</definedName>
    <definedName name="tubo12pvcsdr26">[26]INSUMO!$D$331</definedName>
    <definedName name="TUBO221">'[27]Pu-Sanit.'!$C$183</definedName>
    <definedName name="tubo2pvcsdr26">[20]INSUMO!$D$335</definedName>
    <definedName name="tubo34pvcsch40">[20]INSUMO!$D$325</definedName>
    <definedName name="TUBOCPVC12" localSheetId="3">#REF!</definedName>
    <definedName name="TUBOCPVC12" localSheetId="5">#REF!</definedName>
    <definedName name="TUBOCPVC12" localSheetId="2">#REF!</definedName>
    <definedName name="TUBOCPVC12">#REF!</definedName>
    <definedName name="TUBOCPVC34" localSheetId="3">#REF!</definedName>
    <definedName name="TUBOCPVC34" localSheetId="5">#REF!</definedName>
    <definedName name="TUBOCPVC34" localSheetId="2">#REF!</definedName>
    <definedName name="TUBOCPVC34">#REF!</definedName>
    <definedName name="TUBOFLEXC" localSheetId="3">#REF!</definedName>
    <definedName name="TUBOFLEXC" localSheetId="5">#REF!</definedName>
    <definedName name="TUBOFLEXC" localSheetId="2">#REF!</definedName>
    <definedName name="TUBOFLEXC">#REF!</definedName>
    <definedName name="TUBOFLEXCINO" localSheetId="3">#REF!</definedName>
    <definedName name="TUBOFLEXCINO" localSheetId="5">#REF!</definedName>
    <definedName name="TUBOFLEXCINO" localSheetId="2">#REF!</definedName>
    <definedName name="TUBOFLEXCINO">#REF!</definedName>
    <definedName name="TUBOFLEXCLAV" localSheetId="3">#REF!</definedName>
    <definedName name="TUBOFLEXCLAV" localSheetId="5">#REF!</definedName>
    <definedName name="TUBOFLEXCLAV" localSheetId="2">#REF!</definedName>
    <definedName name="TUBOFLEXCLAV">#REF!</definedName>
    <definedName name="TUBOFLEXI" localSheetId="3">#REF!</definedName>
    <definedName name="TUBOFLEXI" localSheetId="5">#REF!</definedName>
    <definedName name="TUBOFLEXI" localSheetId="2">#REF!</definedName>
    <definedName name="TUBOFLEXI">#REF!</definedName>
    <definedName name="TUBOFLEXL" localSheetId="3">#REF!</definedName>
    <definedName name="TUBOFLEXL" localSheetId="5">#REF!</definedName>
    <definedName name="TUBOFLEXL" localSheetId="2">#REF!</definedName>
    <definedName name="TUBOFLEXL">#REF!</definedName>
    <definedName name="TUBOFLEXP" localSheetId="3">#REF!</definedName>
    <definedName name="TUBOFLEXP" localSheetId="5">#REF!</definedName>
    <definedName name="TUBOFLEXP" localSheetId="2">#REF!</definedName>
    <definedName name="TUBOFLEXP">#REF!</definedName>
    <definedName name="TUBOFLUO4" localSheetId="3">#REF!</definedName>
    <definedName name="TUBOFLUO4" localSheetId="5">#REF!</definedName>
    <definedName name="TUBOFLUO4" localSheetId="2">#REF!</definedName>
    <definedName name="TUBOFLUO4">#REF!</definedName>
    <definedName name="TUBOHG1" localSheetId="3">#REF!</definedName>
    <definedName name="TUBOHG1" localSheetId="5">#REF!</definedName>
    <definedName name="TUBOHG1" localSheetId="2">#REF!</definedName>
    <definedName name="TUBOHG1">#REF!</definedName>
    <definedName name="TUBOHG112" localSheetId="3">#REF!</definedName>
    <definedName name="TUBOHG112" localSheetId="5">#REF!</definedName>
    <definedName name="TUBOHG112" localSheetId="2">#REF!</definedName>
    <definedName name="TUBOHG112">#REF!</definedName>
    <definedName name="TUBOHG12" localSheetId="3">#REF!</definedName>
    <definedName name="TUBOHG12" localSheetId="5">#REF!</definedName>
    <definedName name="TUBOHG12" localSheetId="2">#REF!</definedName>
    <definedName name="TUBOHG12">#REF!</definedName>
    <definedName name="TUBOHG2" localSheetId="3">#REF!</definedName>
    <definedName name="TUBOHG2" localSheetId="5">#REF!</definedName>
    <definedName name="TUBOHG2" localSheetId="2">#REF!</definedName>
    <definedName name="TUBOHG2">#REF!</definedName>
    <definedName name="TUBOHG212" localSheetId="3">#REF!</definedName>
    <definedName name="TUBOHG212" localSheetId="5">#REF!</definedName>
    <definedName name="TUBOHG212" localSheetId="2">#REF!</definedName>
    <definedName name="TUBOHG212">#REF!</definedName>
    <definedName name="TUBOHG3" localSheetId="3">#REF!</definedName>
    <definedName name="TUBOHG3" localSheetId="5">#REF!</definedName>
    <definedName name="TUBOHG3" localSheetId="2">#REF!</definedName>
    <definedName name="TUBOHG3">#REF!</definedName>
    <definedName name="TUBOHG34" localSheetId="3">#REF!</definedName>
    <definedName name="TUBOHG34" localSheetId="5">#REF!</definedName>
    <definedName name="TUBOHG34" localSheetId="2">#REF!</definedName>
    <definedName name="TUBOHG34">#REF!</definedName>
    <definedName name="TUBOHG4" localSheetId="3">#REF!</definedName>
    <definedName name="TUBOHG4" localSheetId="5">#REF!</definedName>
    <definedName name="TUBOHG4" localSheetId="2">#REF!</definedName>
    <definedName name="TUBOHG4">#REF!</definedName>
    <definedName name="tuboi" localSheetId="3">#REF!</definedName>
    <definedName name="tuboi" localSheetId="5">#REF!</definedName>
    <definedName name="tuboi" localSheetId="2">#REF!</definedName>
    <definedName name="tuboi">#REF!</definedName>
    <definedName name="tuboii" localSheetId="3">#REF!</definedName>
    <definedName name="tuboii" localSheetId="5">#REF!</definedName>
    <definedName name="tuboii" localSheetId="2">#REF!</definedName>
    <definedName name="tuboii">#REF!</definedName>
    <definedName name="tuboiii" localSheetId="3">#REF!</definedName>
    <definedName name="tuboiii" localSheetId="5">#REF!</definedName>
    <definedName name="tuboiii" localSheetId="2">#REF!</definedName>
    <definedName name="tuboiii">#REF!</definedName>
    <definedName name="tuboiiii" localSheetId="3">#REF!</definedName>
    <definedName name="tuboiiii" localSheetId="5">#REF!</definedName>
    <definedName name="tuboiiii" localSheetId="2">#REF!</definedName>
    <definedName name="tuboiiii">#REF!</definedName>
    <definedName name="TUBOPVCDREN112" localSheetId="3">#REF!</definedName>
    <definedName name="TUBOPVCDREN112" localSheetId="5">#REF!</definedName>
    <definedName name="TUBOPVCDREN112" localSheetId="2">#REF!</definedName>
    <definedName name="TUBOPVCDREN112">#REF!</definedName>
    <definedName name="TUBOPVCPRES1" localSheetId="3">#REF!</definedName>
    <definedName name="TUBOPVCPRES1" localSheetId="5">#REF!</definedName>
    <definedName name="TUBOPVCPRES1" localSheetId="2">#REF!</definedName>
    <definedName name="TUBOPVCPRES1">#REF!</definedName>
    <definedName name="TUBOPVCPRES112" localSheetId="3">#REF!</definedName>
    <definedName name="TUBOPVCPRES112" localSheetId="5">#REF!</definedName>
    <definedName name="TUBOPVCPRES112" localSheetId="2">#REF!</definedName>
    <definedName name="TUBOPVCPRES112">#REF!</definedName>
    <definedName name="TUBOPVCPRES12" localSheetId="3">#REF!</definedName>
    <definedName name="TUBOPVCPRES12" localSheetId="5">#REF!</definedName>
    <definedName name="TUBOPVCPRES12" localSheetId="2">#REF!</definedName>
    <definedName name="TUBOPVCPRES12">#REF!</definedName>
    <definedName name="TUBOPVCPRES2" localSheetId="3">#REF!</definedName>
    <definedName name="TUBOPVCPRES2" localSheetId="5">#REF!</definedName>
    <definedName name="TUBOPVCPRES2" localSheetId="2">#REF!</definedName>
    <definedName name="TUBOPVCPRES2">#REF!</definedName>
    <definedName name="TUBOPVCPRES3" localSheetId="3">#REF!</definedName>
    <definedName name="TUBOPVCPRES3" localSheetId="5">#REF!</definedName>
    <definedName name="TUBOPVCPRES3" localSheetId="2">#REF!</definedName>
    <definedName name="TUBOPVCPRES3">#REF!</definedName>
    <definedName name="TUBOPVCPRES34" localSheetId="3">#REF!</definedName>
    <definedName name="TUBOPVCPRES34" localSheetId="5">#REF!</definedName>
    <definedName name="TUBOPVCPRES34" localSheetId="2">#REF!</definedName>
    <definedName name="TUBOPVCPRES34">#REF!</definedName>
    <definedName name="TUBOPVCPRES4" localSheetId="3">#REF!</definedName>
    <definedName name="TUBOPVCPRES4" localSheetId="5">#REF!</definedName>
    <definedName name="TUBOPVCPRES4" localSheetId="2">#REF!</definedName>
    <definedName name="TUBOPVCPRES4">#REF!</definedName>
    <definedName name="TUBOPVCPRES6" localSheetId="3">#REF!</definedName>
    <definedName name="TUBOPVCPRES6" localSheetId="5">#REF!</definedName>
    <definedName name="TUBOPVCPRES6" localSheetId="2">#REF!</definedName>
    <definedName name="TUBOPVCPRES6">#REF!</definedName>
    <definedName name="TUBOPVCSDR21X2" localSheetId="3">#REF!</definedName>
    <definedName name="TUBOPVCSDR21X2" localSheetId="5">#REF!</definedName>
    <definedName name="TUBOPVCSDR21X2" localSheetId="2">#REF!</definedName>
    <definedName name="TUBOPVCSDR21X2">#REF!</definedName>
    <definedName name="TUBOPVCSDR21X3" localSheetId="3">#REF!</definedName>
    <definedName name="TUBOPVCSDR21X3" localSheetId="5">#REF!</definedName>
    <definedName name="TUBOPVCSDR21X3" localSheetId="2">#REF!</definedName>
    <definedName name="TUBOPVCSDR21X3">#REF!</definedName>
    <definedName name="TUBOPVCSDR21X4" localSheetId="3">#REF!</definedName>
    <definedName name="TUBOPVCSDR21X4" localSheetId="5">#REF!</definedName>
    <definedName name="TUBOPVCSDR21X4" localSheetId="2">#REF!</definedName>
    <definedName name="TUBOPVCSDR21X4">#REF!</definedName>
    <definedName name="TUBOPVCSDR21X6" localSheetId="3">#REF!</definedName>
    <definedName name="TUBOPVCSDR21X6" localSheetId="5">#REF!</definedName>
    <definedName name="TUBOPVCSDR21X6" localSheetId="2">#REF!</definedName>
    <definedName name="TUBOPVCSDR21X6">#REF!</definedName>
    <definedName name="TUBOPVCSDR21X8" localSheetId="3">#REF!</definedName>
    <definedName name="TUBOPVCSDR21X8" localSheetId="5">#REF!</definedName>
    <definedName name="TUBOPVCSDR21X8" localSheetId="2">#REF!</definedName>
    <definedName name="TUBOPVCSDR21X8">#REF!</definedName>
    <definedName name="TUBOPVCSDR26X1" localSheetId="3">#REF!</definedName>
    <definedName name="TUBOPVCSDR26X1" localSheetId="5">#REF!</definedName>
    <definedName name="TUBOPVCSDR26X1" localSheetId="2">#REF!</definedName>
    <definedName name="TUBOPVCSDR26X1">#REF!</definedName>
    <definedName name="TUBOPVCSDR26X112" localSheetId="3">#REF!</definedName>
    <definedName name="TUBOPVCSDR26X112" localSheetId="5">#REF!</definedName>
    <definedName name="TUBOPVCSDR26X112" localSheetId="2">#REF!</definedName>
    <definedName name="TUBOPVCSDR26X112">#REF!</definedName>
    <definedName name="TUBOPVCSDR26X12" localSheetId="3">#REF!</definedName>
    <definedName name="TUBOPVCSDR26X12" localSheetId="5">#REF!</definedName>
    <definedName name="TUBOPVCSDR26X12" localSheetId="2">#REF!</definedName>
    <definedName name="TUBOPVCSDR26X12">#REF!</definedName>
    <definedName name="TUBOPVCSDR26X2" localSheetId="3">#REF!</definedName>
    <definedName name="TUBOPVCSDR26X2" localSheetId="5">#REF!</definedName>
    <definedName name="TUBOPVCSDR26X2" localSheetId="2">#REF!</definedName>
    <definedName name="TUBOPVCSDR26X2">#REF!</definedName>
    <definedName name="TUBOPVCSDR26X3" localSheetId="3">#REF!</definedName>
    <definedName name="TUBOPVCSDR26X3" localSheetId="5">#REF!</definedName>
    <definedName name="TUBOPVCSDR26X3" localSheetId="2">#REF!</definedName>
    <definedName name="TUBOPVCSDR26X3">#REF!</definedName>
    <definedName name="TUBOPVCSDR26X34" localSheetId="3">#REF!</definedName>
    <definedName name="TUBOPVCSDR26X34" localSheetId="5">#REF!</definedName>
    <definedName name="TUBOPVCSDR26X34" localSheetId="2">#REF!</definedName>
    <definedName name="TUBOPVCSDR26X34">#REF!</definedName>
    <definedName name="TUBOPVCSDR26X4" localSheetId="3">#REF!</definedName>
    <definedName name="TUBOPVCSDR26X4" localSheetId="5">#REF!</definedName>
    <definedName name="TUBOPVCSDR26X4" localSheetId="2">#REF!</definedName>
    <definedName name="TUBOPVCSDR26X4">#REF!</definedName>
    <definedName name="TUBOPVCSDR26X6" localSheetId="3">#REF!</definedName>
    <definedName name="TUBOPVCSDR26X6" localSheetId="5">#REF!</definedName>
    <definedName name="TUBOPVCSDR26X6" localSheetId="2">#REF!</definedName>
    <definedName name="TUBOPVCSDR26X6">#REF!</definedName>
    <definedName name="TUBOPVCSDR26X8" localSheetId="3">#REF!</definedName>
    <definedName name="TUBOPVCSDR26X8" localSheetId="5">#REF!</definedName>
    <definedName name="TUBOPVCSDR26X8" localSheetId="2">#REF!</definedName>
    <definedName name="TUBOPVCSDR26X8">#REF!</definedName>
    <definedName name="TUBOPVCSDR41X2" localSheetId="3">#REF!</definedName>
    <definedName name="TUBOPVCSDR41X2" localSheetId="5">#REF!</definedName>
    <definedName name="TUBOPVCSDR41X2" localSheetId="2">#REF!</definedName>
    <definedName name="TUBOPVCSDR41X2">#REF!</definedName>
    <definedName name="TUBOPVCSDR41X3" localSheetId="3">#REF!</definedName>
    <definedName name="TUBOPVCSDR41X3" localSheetId="5">#REF!</definedName>
    <definedName name="TUBOPVCSDR41X3" localSheetId="2">#REF!</definedName>
    <definedName name="TUBOPVCSDR41X3">#REF!</definedName>
    <definedName name="TUBOPVCSDR41X4" localSheetId="3">#REF!</definedName>
    <definedName name="TUBOPVCSDR41X4" localSheetId="5">#REF!</definedName>
    <definedName name="TUBOPVCSDR41X4" localSheetId="2">#REF!</definedName>
    <definedName name="TUBOPVCSDR41X4">#REF!</definedName>
    <definedName name="TUBOPVCSDR41X6" localSheetId="3">#REF!</definedName>
    <definedName name="TUBOPVCSDR41X6" localSheetId="5">#REF!</definedName>
    <definedName name="TUBOPVCSDR41X6" localSheetId="2">#REF!</definedName>
    <definedName name="TUBOPVCSDR41X6">#REF!</definedName>
    <definedName name="TUBOPVCSDR41X8" localSheetId="3">#REF!</definedName>
    <definedName name="TUBOPVCSDR41X8" localSheetId="5">#REF!</definedName>
    <definedName name="TUBOPVCSDR41X8" localSheetId="2">#REF!</definedName>
    <definedName name="TUBOPVCSDR41X8">#REF!</definedName>
    <definedName name="tubui" localSheetId="3">#REF!</definedName>
    <definedName name="tubui" localSheetId="5">#REF!</definedName>
    <definedName name="tubui" localSheetId="2">#REF!</definedName>
    <definedName name="tubui">#REF!</definedName>
    <definedName name="tubuii" localSheetId="3">#REF!</definedName>
    <definedName name="tubuii" localSheetId="5">#REF!</definedName>
    <definedName name="tubuii" localSheetId="2">#REF!</definedName>
    <definedName name="tubuii">#REF!</definedName>
    <definedName name="tubuiii" localSheetId="3">#REF!</definedName>
    <definedName name="tubuiii" localSheetId="5">#REF!</definedName>
    <definedName name="tubuiii" localSheetId="2">#REF!</definedName>
    <definedName name="tubuiii">#REF!</definedName>
    <definedName name="tubuiiii" localSheetId="3">#REF!</definedName>
    <definedName name="tubuiiii" localSheetId="5">#REF!</definedName>
    <definedName name="tubuiiii" localSheetId="2">#REF!</definedName>
    <definedName name="tubuiiii">#REF!</definedName>
    <definedName name="TYPE_3M" localSheetId="3">#REF!</definedName>
    <definedName name="TYPE_3M" localSheetId="2">#REF!</definedName>
    <definedName name="TYPE_3M">#REF!</definedName>
    <definedName name="ud" localSheetId="3">#REF!</definedName>
    <definedName name="ud" localSheetId="2">#REF!</definedName>
    <definedName name="ud">#REF!</definedName>
    <definedName name="UD." localSheetId="3">#REF!</definedName>
    <definedName name="UD." localSheetId="5">#REF!</definedName>
    <definedName name="UD." localSheetId="2">#REF!</definedName>
    <definedName name="UD.">#REF!</definedName>
    <definedName name="UND">#N/A</definedName>
    <definedName name="UNIDAD" localSheetId="3">#REF!</definedName>
    <definedName name="UNIDAD" localSheetId="5">#REF!</definedName>
    <definedName name="UNIDAD" localSheetId="2">#REF!</definedName>
    <definedName name="UNIDAD">#REF!</definedName>
    <definedName name="UNION_HG_1" localSheetId="3">#REF!</definedName>
    <definedName name="UNION_HG_1" localSheetId="2">#REF!</definedName>
    <definedName name="UNION_HG_1">#REF!</definedName>
    <definedName name="UNION_HG_12" localSheetId="3">#REF!</definedName>
    <definedName name="UNION_HG_12" localSheetId="2">#REF!</definedName>
    <definedName name="UNION_HG_12">#REF!</definedName>
    <definedName name="UNION_HG_34" localSheetId="3">#REF!</definedName>
    <definedName name="UNION_HG_34" localSheetId="2">#REF!</definedName>
    <definedName name="UNION_HG_34">#REF!</definedName>
    <definedName name="UNION_PVC_PRES_12" localSheetId="3">#REF!</definedName>
    <definedName name="UNION_PVC_PRES_12" localSheetId="2">#REF!</definedName>
    <definedName name="UNION_PVC_PRES_12">#REF!</definedName>
    <definedName name="UNION_PVC_PRES_34" localSheetId="3">#REF!</definedName>
    <definedName name="UNION_PVC_PRES_34" localSheetId="2">#REF!</definedName>
    <definedName name="UNION_PVC_PRES_34">#REF!</definedName>
    <definedName name="UNIONPVCPRES1" localSheetId="3">#REF!</definedName>
    <definedName name="UNIONPVCPRES1" localSheetId="5">#REF!</definedName>
    <definedName name="UNIONPVCPRES1" localSheetId="2">#REF!</definedName>
    <definedName name="UNIONPVCPRES1">#REF!</definedName>
    <definedName name="UNIONPVCPRES112" localSheetId="3">#REF!</definedName>
    <definedName name="UNIONPVCPRES112" localSheetId="5">#REF!</definedName>
    <definedName name="UNIONPVCPRES112" localSheetId="2">#REF!</definedName>
    <definedName name="UNIONPVCPRES112">#REF!</definedName>
    <definedName name="UNIONPVCPRES12" localSheetId="3">#REF!</definedName>
    <definedName name="UNIONPVCPRES12" localSheetId="5">#REF!</definedName>
    <definedName name="UNIONPVCPRES12" localSheetId="2">#REF!</definedName>
    <definedName name="UNIONPVCPRES12">#REF!</definedName>
    <definedName name="UNIONPVCPRES2" localSheetId="3">#REF!</definedName>
    <definedName name="UNIONPVCPRES2" localSheetId="5">#REF!</definedName>
    <definedName name="UNIONPVCPRES2" localSheetId="2">#REF!</definedName>
    <definedName name="UNIONPVCPRES2">#REF!</definedName>
    <definedName name="UNIONPVCPRES3" localSheetId="3">#REF!</definedName>
    <definedName name="UNIONPVCPRES3" localSheetId="5">#REF!</definedName>
    <definedName name="UNIONPVCPRES3" localSheetId="2">#REF!</definedName>
    <definedName name="UNIONPVCPRES3">#REF!</definedName>
    <definedName name="UNIONPVCPRES34" localSheetId="3">#REF!</definedName>
    <definedName name="UNIONPVCPRES34" localSheetId="5">#REF!</definedName>
    <definedName name="UNIONPVCPRES34" localSheetId="2">#REF!</definedName>
    <definedName name="UNIONPVCPRES34">#REF!</definedName>
    <definedName name="UNIONPVCPRES4" localSheetId="3">#REF!</definedName>
    <definedName name="UNIONPVCPRES4" localSheetId="5">#REF!</definedName>
    <definedName name="UNIONPVCPRES4" localSheetId="2">#REF!</definedName>
    <definedName name="UNIONPVCPRES4">#REF!</definedName>
    <definedName name="UNIONUNI12HG" localSheetId="3">#REF!</definedName>
    <definedName name="UNIONUNI12HG" localSheetId="5">#REF!</definedName>
    <definedName name="UNIONUNI12HG" localSheetId="2">#REF!</definedName>
    <definedName name="UNIONUNI12HG">#REF!</definedName>
    <definedName name="us" localSheetId="3">#REF!</definedName>
    <definedName name="us" localSheetId="5">'[77]Insumos (2)'!$H$3</definedName>
    <definedName name="us" localSheetId="2">#REF!</definedName>
    <definedName name="us">#REF!</definedName>
    <definedName name="USDOLAR">[78]Ins!$E$424</definedName>
    <definedName name="uso.vibrador">'[29]Costos Mano de Obra'!$O$42</definedName>
    <definedName name="USOSMADERA" localSheetId="3">#REF!</definedName>
    <definedName name="USOSMADERA" localSheetId="2">#REF!</definedName>
    <definedName name="USOSMADERA">#REF!</definedName>
    <definedName name="v" localSheetId="3">#REF!</definedName>
    <definedName name="v" localSheetId="2">#REF!</definedName>
    <definedName name="v">#REF!</definedName>
    <definedName name="VACC">[15]Precio!$F$31</definedName>
    <definedName name="vaciado" localSheetId="3">#REF!</definedName>
    <definedName name="vaciado" localSheetId="5">#REF!</definedName>
    <definedName name="vaciado" localSheetId="2">#REF!</definedName>
    <definedName name="vaciado">#REF!</definedName>
    <definedName name="VACIADOAMANO" localSheetId="3">#REF!</definedName>
    <definedName name="VACIADOAMANO" localSheetId="5">#REF!</definedName>
    <definedName name="VACIADOAMANO" localSheetId="2">#REF!</definedName>
    <definedName name="VACIADOAMANO">#REF!</definedName>
    <definedName name="VACZ">[15]Precio!$F$30</definedName>
    <definedName name="VAIVEN" localSheetId="3">#REF!</definedName>
    <definedName name="VAIVEN" localSheetId="5">#REF!</definedName>
    <definedName name="VAIVEN" localSheetId="2">#REF!</definedName>
    <definedName name="VAIVEN">#REF!</definedName>
    <definedName name="VALOR" localSheetId="3">#REF!</definedName>
    <definedName name="VALOR" localSheetId="5">#REF!</definedName>
    <definedName name="VALOR" localSheetId="2">#REF!</definedName>
    <definedName name="VALOR">#REF!</definedName>
    <definedName name="valor2_1">#N/A</definedName>
    <definedName name="valor2_2">#N/A</definedName>
    <definedName name="valor2_3">#N/A</definedName>
    <definedName name="valora" localSheetId="3">#REF!</definedName>
    <definedName name="valora" localSheetId="5">#REF!</definedName>
    <definedName name="valora" localSheetId="2">#REF!</definedName>
    <definedName name="valora">#REF!</definedName>
    <definedName name="valora_2">"$#REF!.$I$1:$I$65534"</definedName>
    <definedName name="valora_3">"$#REF!.$I$1:$I$65534"</definedName>
    <definedName name="VALORM" localSheetId="3">#REF!</definedName>
    <definedName name="VALORM" localSheetId="5">#REF!</definedName>
    <definedName name="VALORM" localSheetId="2">#REF!</definedName>
    <definedName name="VALORM">#REF!</definedName>
    <definedName name="valorp" localSheetId="3">#REF!</definedName>
    <definedName name="valorp" localSheetId="5">#REF!</definedName>
    <definedName name="valorp" localSheetId="2">#REF!</definedName>
    <definedName name="valorp">#REF!</definedName>
    <definedName name="valorp_2">"$#REF!.$K$1:$K$65534"</definedName>
    <definedName name="valorp_3">"$#REF!.$K$1:$K$65534"</definedName>
    <definedName name="VALORPRESUPUESTO" localSheetId="3">#REF!</definedName>
    <definedName name="VALORPRESUPUESTO" localSheetId="5">#REF!</definedName>
    <definedName name="VALORPRESUPUESTO" localSheetId="2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3">#REF!</definedName>
    <definedName name="VALORQ" localSheetId="5">#REF!</definedName>
    <definedName name="VALORQ" localSheetId="2">#REF!</definedName>
    <definedName name="VALORQ">#REF!</definedName>
    <definedName name="VALORT" localSheetId="3">#REF!</definedName>
    <definedName name="VALORT" localSheetId="5">#REF!</definedName>
    <definedName name="VALORT" localSheetId="2">#REF!</definedName>
    <definedName name="VALORT">#REF!</definedName>
    <definedName name="VALORV" localSheetId="3">#REF!</definedName>
    <definedName name="VALORV" localSheetId="5">#REF!</definedName>
    <definedName name="VALORV" localSheetId="2">#REF!</definedName>
    <definedName name="VALORV">#REF!</definedName>
    <definedName name="VALVULA_AIRE_1_HF_ROSCADA" localSheetId="3">#REF!</definedName>
    <definedName name="VALVULA_AIRE_1_HF_ROSCADA" localSheetId="2">#REF!</definedName>
    <definedName name="VALVULA_AIRE_1_HF_ROSCADA">#REF!</definedName>
    <definedName name="VALVULA_AIRE_3_HF_ROSCADA" localSheetId="3">#REF!</definedName>
    <definedName name="VALVULA_AIRE_3_HF_ROSCADA" localSheetId="2">#REF!</definedName>
    <definedName name="VALVULA_AIRE_3_HF_ROSCADA">#REF!</definedName>
    <definedName name="VALVULA_AIRE_34_HF_ROSCADA" localSheetId="3">#REF!</definedName>
    <definedName name="VALVULA_AIRE_34_HF_ROSCADA" localSheetId="2">#REF!</definedName>
    <definedName name="VALVULA_AIRE_34_HF_ROSCADA">#REF!</definedName>
    <definedName name="VALVULA_COMP_12_HF_PLATILLADA" localSheetId="3">#REF!</definedName>
    <definedName name="VALVULA_COMP_12_HF_PLATILLADA" localSheetId="2">#REF!</definedName>
    <definedName name="VALVULA_COMP_12_HF_PLATILLADA">#REF!</definedName>
    <definedName name="VALVULA_COMP_16_HF_PLATILLADA" localSheetId="3">#REF!</definedName>
    <definedName name="VALVULA_COMP_16_HF_PLATILLADA" localSheetId="2">#REF!</definedName>
    <definedName name="VALVULA_COMP_16_HF_PLATILLADA">#REF!</definedName>
    <definedName name="VALVULA_COMP_2_12_HF_ROSCADA" localSheetId="3">#REF!</definedName>
    <definedName name="VALVULA_COMP_2_12_HF_ROSCADA" localSheetId="2">#REF!</definedName>
    <definedName name="VALVULA_COMP_2_12_HF_ROSCADA">#REF!</definedName>
    <definedName name="VALVULA_COMP_2_HF_ROSCADA" localSheetId="3">#REF!</definedName>
    <definedName name="VALVULA_COMP_2_HF_ROSCADA" localSheetId="2">#REF!</definedName>
    <definedName name="VALVULA_COMP_2_HF_ROSCADA">#REF!</definedName>
    <definedName name="VALVULA_COMP_20_HF_PLATILLADA" localSheetId="3">#REF!</definedName>
    <definedName name="VALVULA_COMP_20_HF_PLATILLADA" localSheetId="2">#REF!</definedName>
    <definedName name="VALVULA_COMP_20_HF_PLATILLADA">#REF!</definedName>
    <definedName name="VALVULA_COMP_3_HF_ROSCADA" localSheetId="3">#REF!</definedName>
    <definedName name="VALVULA_COMP_3_HF_ROSCADA" localSheetId="2">#REF!</definedName>
    <definedName name="VALVULA_COMP_3_HF_ROSCADA">#REF!</definedName>
    <definedName name="VALVULA_COMP_4_HF_PLATILLADA" localSheetId="3">#REF!</definedName>
    <definedName name="VALVULA_COMP_4_HF_PLATILLADA" localSheetId="2">#REF!</definedName>
    <definedName name="VALVULA_COMP_4_HF_PLATILLADA">#REF!</definedName>
    <definedName name="VALVULA_COMP_4_HF_ROSCADA" localSheetId="3">#REF!</definedName>
    <definedName name="VALVULA_COMP_4_HF_ROSCADA" localSheetId="2">#REF!</definedName>
    <definedName name="VALVULA_COMP_4_HF_ROSCADA">#REF!</definedName>
    <definedName name="VALVULA_COMP_6_HF_PLATILLADA" localSheetId="3">#REF!</definedName>
    <definedName name="VALVULA_COMP_6_HF_PLATILLADA" localSheetId="2">#REF!</definedName>
    <definedName name="VALVULA_COMP_6_HF_PLATILLADA">#REF!</definedName>
    <definedName name="VALVULA_COMP_8_HF_PLATILLADA" localSheetId="3">#REF!</definedName>
    <definedName name="VALVULA_COMP_8_HF_PLATILLADA" localSheetId="2">#REF!</definedName>
    <definedName name="VALVULA_COMP_8_HF_PLATILLADA">#REF!</definedName>
    <definedName name="valvulabola12">[20]INSUMO!$D$347</definedName>
    <definedName name="valvulabola34">[20]INSUMO!$D$348</definedName>
    <definedName name="Varias" localSheetId="3">#REF!</definedName>
    <definedName name="Varias" localSheetId="5">#REF!</definedName>
    <definedName name="Varias" localSheetId="2">#REF!</definedName>
    <definedName name="Varias">#REF!</definedName>
    <definedName name="Varilla" localSheetId="3">#REF!</definedName>
    <definedName name="Varilla" localSheetId="2">#REF!</definedName>
    <definedName name="Varilla">#REF!</definedName>
    <definedName name="VARILLA_BLOQUES_20" localSheetId="3">#REF!</definedName>
    <definedName name="VARILLA_BLOQUES_20" localSheetId="2">#REF!</definedName>
    <definedName name="VARILLA_BLOQUES_20">#REF!</definedName>
    <definedName name="VARILLA_BLOQUES_40" localSheetId="3">#REF!</definedName>
    <definedName name="VARILLA_BLOQUES_40" localSheetId="2">#REF!</definedName>
    <definedName name="VARILLA_BLOQUES_40">#REF!</definedName>
    <definedName name="VARILLA_BLOQUES_60" localSheetId="3">#REF!</definedName>
    <definedName name="VARILLA_BLOQUES_60" localSheetId="2">#REF!</definedName>
    <definedName name="VARILLA_BLOQUES_60">#REF!</definedName>
    <definedName name="VARILLA_BLOQUES_80" localSheetId="3">#REF!</definedName>
    <definedName name="VARILLA_BLOQUES_80" localSheetId="2">#REF!</definedName>
    <definedName name="VARILLA_BLOQUES_80">#REF!</definedName>
    <definedName name="varillas" localSheetId="3">#REF!</definedName>
    <definedName name="varillas" localSheetId="5">#REF!</definedName>
    <definedName name="varillas" localSheetId="2">#REF!</definedName>
    <definedName name="varillas">#REF!</definedName>
    <definedName name="varillas_2">#N/A</definedName>
    <definedName name="varillas_3">#N/A</definedName>
    <definedName name="VCOLGANTE1590" localSheetId="3">#REF!</definedName>
    <definedName name="VCOLGANTE1590" localSheetId="5">#REF!</definedName>
    <definedName name="VCOLGANTE1590" localSheetId="2">#REF!</definedName>
    <definedName name="VCOLGANTE1590">#REF!</definedName>
    <definedName name="veabat">[27]Volumenes!$F$2358</definedName>
    <definedName name="veabat3">[27]Volumenes!$F$2684</definedName>
    <definedName name="VEABATIB">[27]Mat!$D$157</definedName>
    <definedName name="vecorr2">[27]Volumenes!$F$2357</definedName>
    <definedName name="vecorr3">[27]Volumenes!$F$2683</definedName>
    <definedName name="VECORRED">[27]Mat!$D$156</definedName>
    <definedName name="Vent._Corred._Alum._Nat._Pint._Polvo_Vid._Transp." localSheetId="3">#REF!</definedName>
    <definedName name="Vent._Corred._Alum._Nat._Pint._Polvo_Vid._Transp." localSheetId="5">#REF!</definedName>
    <definedName name="Vent._Corred._Alum._Nat._Pint._Polvo_Vid._Transp." localSheetId="2">#REF!</definedName>
    <definedName name="Vent._Corred._Alum._Nat._Pint._Polvo_Vid._Transp.">#REF!</definedName>
    <definedName name="VENT2SDR41" localSheetId="3">#REF!</definedName>
    <definedName name="VENT2SDR41" localSheetId="5">#REF!</definedName>
    <definedName name="VENT2SDR41" localSheetId="2">#REF!</definedName>
    <definedName name="VENT2SDR41">#REF!</definedName>
    <definedName name="VENT3SDR41">#REF!</definedName>
    <definedName name="VENT3SDR41CONTRA" localSheetId="3">#REF!</definedName>
    <definedName name="VENT3SDR41CONTRA" localSheetId="5">#REF!</definedName>
    <definedName name="VENT3SDR41CONTRA" localSheetId="2">#REF!</definedName>
    <definedName name="VENT3SDR41CONTRA">#REF!</definedName>
    <definedName name="veproy2">[27]Volumenes!$F$2356</definedName>
    <definedName name="veproyec3">[27]Volumenes!$F$2682</definedName>
    <definedName name="VEPROYETA">[27]Mat!$D$155</definedName>
    <definedName name="VERGRAGRI" localSheetId="3">#REF!</definedName>
    <definedName name="VERGRAGRI" localSheetId="5">#REF!</definedName>
    <definedName name="VERGRAGRI" localSheetId="2">#REF!</definedName>
    <definedName name="VERGRAGRI">#REF!</definedName>
    <definedName name="VERGRAGRIPVC" localSheetId="3">#REF!</definedName>
    <definedName name="VERGRAGRIPVC" localSheetId="5">#REF!</definedName>
    <definedName name="VERGRAGRIPVC" localSheetId="2">#REF!</definedName>
    <definedName name="VERGRAGRIPVC">#REF!</definedName>
    <definedName name="VERGRAGRISCONTRA" localSheetId="3">#REF!</definedName>
    <definedName name="VERGRAGRISCONTRA" localSheetId="5">#REF!</definedName>
    <definedName name="VERGRAGRISCONTRA" localSheetId="2">#REF!</definedName>
    <definedName name="VERGRAGRISCONTRA">#REF!</definedName>
    <definedName name="VIBRADO" localSheetId="3">#REF!</definedName>
    <definedName name="VIBRADO" localSheetId="2">#REF!</definedName>
    <definedName name="VIBRADO">#REF!</definedName>
    <definedName name="Vibroquín_Color_40_x40" localSheetId="3">#REF!</definedName>
    <definedName name="Vibroquín_Color_40_x40" localSheetId="5">#REF!</definedName>
    <definedName name="Vibroquín_Color_40_x40" localSheetId="2">#REF!</definedName>
    <definedName name="Vibroquín_Color_40_x40">#REF!</definedName>
    <definedName name="Vibroquín_Gris_40_x40" localSheetId="3">#REF!</definedName>
    <definedName name="Vibroquín_Gris_40_x40" localSheetId="5">#REF!</definedName>
    <definedName name="Vibroquín_Gris_40_x40" localSheetId="2">#REF!</definedName>
    <definedName name="Vibroquín_Gris_40_x40">#REF!</definedName>
    <definedName name="VIGASHP" localSheetId="3">#REF!</definedName>
    <definedName name="VIGASHP" localSheetId="5">#REF!</definedName>
    <definedName name="VIGASHP" localSheetId="2">#REF!</definedName>
    <definedName name="VIGASHP">#REF!</definedName>
    <definedName name="VIGASHP_2">"$#REF!.$B$109"</definedName>
    <definedName name="VIGASHP_3">"$#REF!.$B$109"</definedName>
    <definedName name="VIOLINADO" localSheetId="3">#REF!</definedName>
    <definedName name="VIOLINADO" localSheetId="2">#REF!</definedName>
    <definedName name="VIOLINADO">#REF!</definedName>
    <definedName name="VIOLINAR1CARA" localSheetId="3">#REF!</definedName>
    <definedName name="VIOLINAR1CARA" localSheetId="5">#REF!</definedName>
    <definedName name="VIOLINAR1CARA" localSheetId="2">#REF!</definedName>
    <definedName name="VIOLINAR1CARA">#REF!</definedName>
    <definedName name="VLP">[15]Precio!$F$41</definedName>
    <definedName name="VSALALUMBCOMAN" localSheetId="3">#REF!</definedName>
    <definedName name="VSALALUMBCOMAN" localSheetId="5">#REF!</definedName>
    <definedName name="VSALALUMBCOMAN" localSheetId="2">#REF!</definedName>
    <definedName name="VSALALUMBCOMAN">#REF!</definedName>
    <definedName name="VSALALUMBCOPAL" localSheetId="3">#REF!</definedName>
    <definedName name="VSALALUMBCOPAL" localSheetId="5">#REF!</definedName>
    <definedName name="VSALALUMBCOPAL" localSheetId="2">#REF!</definedName>
    <definedName name="VSALALUMBCOPAL">#REF!</definedName>
    <definedName name="VSALALUMBROMAN" localSheetId="3">#REF!</definedName>
    <definedName name="VSALALUMBROMAN" localSheetId="5">#REF!</definedName>
    <definedName name="VSALALUMBROMAN" localSheetId="2">#REF!</definedName>
    <definedName name="VSALALUMBROMAN">#REF!</definedName>
    <definedName name="VSALALUMBROVBROMAN" localSheetId="3">#REF!</definedName>
    <definedName name="VSALALUMBROVBROMAN" localSheetId="5">#REF!</definedName>
    <definedName name="VSALALUMBROVBROMAN" localSheetId="2">#REF!</definedName>
    <definedName name="VSALALUMBROVBROMAN">#REF!</definedName>
    <definedName name="VSALALUMNATVBROPAL" localSheetId="3">#REF!</definedName>
    <definedName name="VSALALUMNATVBROPAL" localSheetId="5">#REF!</definedName>
    <definedName name="VSALALUMNATVBROPAL" localSheetId="2">#REF!</definedName>
    <definedName name="VSALALUMNATVBROPAL">#REF!</definedName>
    <definedName name="VSALALUMNATVCMAN" localSheetId="3">#REF!</definedName>
    <definedName name="VSALALUMNATVCMAN" localSheetId="5">#REF!</definedName>
    <definedName name="VSALALUMNATVCMAN" localSheetId="2">#REF!</definedName>
    <definedName name="VSALALUMNATVCMAN">#REF!</definedName>
    <definedName name="VSALALUMNATVCPAL" localSheetId="3">#REF!</definedName>
    <definedName name="VSALALUMNATVCPAL" localSheetId="5">#REF!</definedName>
    <definedName name="VSALALUMNATVCPAL" localSheetId="2">#REF!</definedName>
    <definedName name="VSALALUMNATVCPAL">#REF!</definedName>
    <definedName name="VUELO10" localSheetId="3">#REF!</definedName>
    <definedName name="VUELO10" localSheetId="5">#REF!</definedName>
    <definedName name="VUELO10" localSheetId="2">#REF!</definedName>
    <definedName name="VUELO10">#REF!</definedName>
    <definedName name="VVC">[15]Precio!$F$39</definedName>
    <definedName name="VXCSD" localSheetId="3">#REF!</definedName>
    <definedName name="VXCSD" localSheetId="5">#REF!</definedName>
    <definedName name="VXCSD" localSheetId="2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imaldy." localSheetId="3">#REF!</definedName>
    <definedName name="wimaldy." localSheetId="5">#REF!</definedName>
    <definedName name="wimaldy." localSheetId="2">#REF!</definedName>
    <definedName name="wimaldy.">#REF!</definedName>
    <definedName name="wimaldy.." localSheetId="3">#REF!</definedName>
    <definedName name="wimaldy.." localSheetId="5">#REF!</definedName>
    <definedName name="wimaldy.." localSheetId="2">#REF!</definedName>
    <definedName name="wimaldy..">#REF!</definedName>
    <definedName name="Wimaldy..." localSheetId="3">#REF!</definedName>
    <definedName name="Wimaldy..." localSheetId="5">#REF!</definedName>
    <definedName name="Wimaldy..." localSheetId="2">#REF!</definedName>
    <definedName name="Wimaldy...">#REF!</definedName>
    <definedName name="Winche" localSheetId="3">#REF!</definedName>
    <definedName name="Winche" localSheetId="2">#REF!</definedName>
    <definedName name="Winche">#REF!</definedName>
    <definedName name="YEE_PVC_DREN_2" localSheetId="3">#REF!</definedName>
    <definedName name="YEE_PVC_DREN_2" localSheetId="2">#REF!</definedName>
    <definedName name="YEE_PVC_DREN_2">#REF!</definedName>
    <definedName name="YEE_PVC_DREN_3" localSheetId="3">#REF!</definedName>
    <definedName name="YEE_PVC_DREN_3" localSheetId="2">#REF!</definedName>
    <definedName name="YEE_PVC_DREN_3">#REF!</definedName>
    <definedName name="YEE_PVC_DREN_4" localSheetId="3">#REF!</definedName>
    <definedName name="YEE_PVC_DREN_4" localSheetId="2">#REF!</definedName>
    <definedName name="YEE_PVC_DREN_4">#REF!</definedName>
    <definedName name="YEE_PVC_DREN_4x2" localSheetId="3">#REF!</definedName>
    <definedName name="YEE_PVC_DREN_4x2" localSheetId="2">#REF!</definedName>
    <definedName name="YEE_PVC_DREN_4x2">#REF!</definedName>
    <definedName name="yeedrenaje4x2">[20]INSUMO!$D$366</definedName>
    <definedName name="YEEPVCDREN2X2" localSheetId="3">#REF!</definedName>
    <definedName name="YEEPVCDREN2X2" localSheetId="5">#REF!</definedName>
    <definedName name="YEEPVCDREN2X2" localSheetId="2">#REF!</definedName>
    <definedName name="YEEPVCDREN2X2">#REF!</definedName>
    <definedName name="YEEPVCDREN3X2" localSheetId="3">#REF!</definedName>
    <definedName name="YEEPVCDREN3X2" localSheetId="5">#REF!</definedName>
    <definedName name="YEEPVCDREN3X2" localSheetId="2">#REF!</definedName>
    <definedName name="YEEPVCDREN3X2">#REF!</definedName>
    <definedName name="YEEPVCDREN3X3" localSheetId="3">#REF!</definedName>
    <definedName name="YEEPVCDREN3X3" localSheetId="5">#REF!</definedName>
    <definedName name="YEEPVCDREN3X3" localSheetId="2">#REF!</definedName>
    <definedName name="YEEPVCDREN3X3">#REF!</definedName>
    <definedName name="YEEPVCDREN4X2" localSheetId="3">#REF!</definedName>
    <definedName name="YEEPVCDREN4X2" localSheetId="5">#REF!</definedName>
    <definedName name="YEEPVCDREN4X2" localSheetId="2">#REF!</definedName>
    <definedName name="YEEPVCDREN4X2">#REF!</definedName>
    <definedName name="YEEPVCDREN4X3" localSheetId="3">#REF!</definedName>
    <definedName name="YEEPVCDREN4X3" localSheetId="5">#REF!</definedName>
    <definedName name="YEEPVCDREN4X3" localSheetId="2">#REF!</definedName>
    <definedName name="YEEPVCDREN4X3">#REF!</definedName>
    <definedName name="YEEPVCDREN4X4" localSheetId="3">#REF!</definedName>
    <definedName name="YEEPVCDREN4X4" localSheetId="5">#REF!</definedName>
    <definedName name="YEEPVCDREN4X4" localSheetId="2">#REF!</definedName>
    <definedName name="YEEPVCDREN4X4">#REF!</definedName>
    <definedName name="YEEPVCDREN6X4" localSheetId="3">#REF!</definedName>
    <definedName name="YEEPVCDREN6X4" localSheetId="5">#REF!</definedName>
    <definedName name="YEEPVCDREN6X4" localSheetId="2">#REF!</definedName>
    <definedName name="YEEPVCDREN6X4">#REF!</definedName>
    <definedName name="YEEPVCDREN6X6" localSheetId="3">#REF!</definedName>
    <definedName name="YEEPVCDREN6X6" localSheetId="5">#REF!</definedName>
    <definedName name="YEEPVCDREN6X6" localSheetId="2">#REF!</definedName>
    <definedName name="YEEPVCDREN6X6">#REF!</definedName>
    <definedName name="YESO" localSheetId="3">#REF!</definedName>
    <definedName name="YESO" localSheetId="5">#REF!</definedName>
    <definedName name="YESO" localSheetId="2">#REF!</definedName>
    <definedName name="YESO">#REF!</definedName>
    <definedName name="YY">#REF!</definedName>
    <definedName name="z" localSheetId="3">#REF!</definedName>
    <definedName name="z" localSheetId="2">#REF!</definedName>
    <definedName name="z">#REF!</definedName>
    <definedName name="ZABALETA">'[27]anal term'!$F$1808</definedName>
    <definedName name="ZABALETAPISO" localSheetId="3">#REF!</definedName>
    <definedName name="ZABALETAPISO" localSheetId="5">#REF!</definedName>
    <definedName name="ZABALETAPISO" localSheetId="2">#REF!</definedName>
    <definedName name="ZABALETAPISO">#REF!</definedName>
    <definedName name="ZABALETATECHO" localSheetId="3">#REF!</definedName>
    <definedName name="ZABALETATECHO" localSheetId="5">#REF!</definedName>
    <definedName name="ZABALETATECHO" localSheetId="2">#REF!</definedName>
    <definedName name="ZABALETATECHO">#REF!</definedName>
    <definedName name="zap.muro6">'[30]Analisis Unit. '!$D$213</definedName>
    <definedName name="zapata">'[7]caseta de planta'!$C:$C</definedName>
    <definedName name="zapatasdeescaleras" localSheetId="3">#REF!</definedName>
    <definedName name="zapatasdeescaleras" localSheetId="5">#REF!</definedName>
    <definedName name="zapatasdeescaleras" localSheetId="2">#REF!</definedName>
    <definedName name="zapatasdeescaleras">#REF!</definedName>
    <definedName name="ZIN_001" localSheetId="3">#REF!</definedName>
    <definedName name="ZIN_001" localSheetId="5">#REF!</definedName>
    <definedName name="ZIN_001" localSheetId="2">#REF!</definedName>
    <definedName name="ZIN_001">#REF!</definedName>
    <definedName name="ZINC_CAL26_3x6" localSheetId="3">#REF!</definedName>
    <definedName name="ZINC_CAL26_3x6" localSheetId="2">#REF!</definedName>
    <definedName name="ZINC_CAL26_3x6">#REF!</definedName>
    <definedName name="ZINC24" localSheetId="3">#REF!</definedName>
    <definedName name="ZINC24" localSheetId="5">#REF!</definedName>
    <definedName name="ZINC24" localSheetId="2">#REF!</definedName>
    <definedName name="ZINC24">#REF!</definedName>
    <definedName name="ZINC26" localSheetId="3">#REF!</definedName>
    <definedName name="ZINC26" localSheetId="5">#REF!</definedName>
    <definedName name="ZINC26" localSheetId="2">#REF!</definedName>
    <definedName name="ZINC26">#REF!</definedName>
    <definedName name="ZINC27" localSheetId="3">#REF!</definedName>
    <definedName name="ZINC27" localSheetId="5">#REF!</definedName>
    <definedName name="ZINC27" localSheetId="2">#REF!</definedName>
    <definedName name="ZINC27">#REF!</definedName>
    <definedName name="ZINC29" localSheetId="3">#REF!</definedName>
    <definedName name="ZINC29" localSheetId="5">#REF!</definedName>
    <definedName name="ZINC29" localSheetId="2">#REF!</definedName>
    <definedName name="ZINC29">#REF!</definedName>
    <definedName name="ZINC34" localSheetId="3">#REF!</definedName>
    <definedName name="ZINC34" localSheetId="5">#REF!</definedName>
    <definedName name="ZINC34" localSheetId="2">#REF!</definedName>
    <definedName name="ZINC34">#REF!</definedName>
    <definedName name="ZOCALO_8x34" localSheetId="3">#REF!</definedName>
    <definedName name="ZOCALO_8x34" localSheetId="2">#REF!</definedName>
    <definedName name="ZOCALO_8x34">#REF!</definedName>
    <definedName name="Zócalo_de_Cerámica_Criolla_de_33___1era">[17]Insumos!$B$42:$D$42</definedName>
    <definedName name="zocalobotichinorojo" localSheetId="3">#REF!</definedName>
    <definedName name="zocalobotichinorojo" localSheetId="2">#REF!</definedName>
    <definedName name="zocalobotichinorojo">#REF!</definedName>
    <definedName name="ZOCESCGRAPROYAL" localSheetId="3">#REF!</definedName>
    <definedName name="ZOCESCGRAPROYAL" localSheetId="5">#REF!</definedName>
    <definedName name="ZOCESCGRAPROYAL" localSheetId="2">#REF!</definedName>
    <definedName name="ZOCESCGRAPROYAL">#REF!</definedName>
    <definedName name="ZOCGRA30BCO" localSheetId="3">#REF!</definedName>
    <definedName name="ZOCGRA30BCO" localSheetId="5">#REF!</definedName>
    <definedName name="ZOCGRA30BCO" localSheetId="2">#REF!</definedName>
    <definedName name="ZOCGRA30BCO">#REF!</definedName>
    <definedName name="ZOCGRA30GRIS" localSheetId="3">#REF!</definedName>
    <definedName name="ZOCGRA30GRIS" localSheetId="5">#REF!</definedName>
    <definedName name="ZOCGRA30GRIS" localSheetId="2">#REF!</definedName>
    <definedName name="ZOCGRA30GRIS">#REF!</definedName>
    <definedName name="ZOCGRA40BCO" localSheetId="3">#REF!</definedName>
    <definedName name="ZOCGRA40BCO" localSheetId="5">#REF!</definedName>
    <definedName name="ZOCGRA40BCO" localSheetId="2">#REF!</definedName>
    <definedName name="ZOCGRA40BCO">#REF!</definedName>
    <definedName name="ZOCGRABOTI40BCO" localSheetId="3">#REF!</definedName>
    <definedName name="ZOCGRABOTI40BCO" localSheetId="5">#REF!</definedName>
    <definedName name="ZOCGRABOTI40BCO" localSheetId="2">#REF!</definedName>
    <definedName name="ZOCGRABOTI40BCO">#REF!</definedName>
    <definedName name="ZOCGRABOTI40COL" localSheetId="3">#REF!</definedName>
    <definedName name="ZOCGRABOTI40COL" localSheetId="5">#REF!</definedName>
    <definedName name="ZOCGRABOTI40COL" localSheetId="2">#REF!</definedName>
    <definedName name="ZOCGRABOTI40COL">#REF!</definedName>
    <definedName name="ZOCGRAPROYAL40" localSheetId="3">#REF!</definedName>
    <definedName name="ZOCGRAPROYAL40" localSheetId="5">#REF!</definedName>
    <definedName name="ZOCGRAPROYAL40" localSheetId="2">#REF!</definedName>
    <definedName name="ZOCGRAPROYAL40">#REF!</definedName>
    <definedName name="ZOCLAD28" localSheetId="3">#REF!</definedName>
    <definedName name="ZOCLAD28" localSheetId="5">#REF!</definedName>
    <definedName name="ZOCLAD28" localSheetId="2">#REF!</definedName>
    <definedName name="ZOCLAD28">#REF!</definedName>
    <definedName name="ZOCMOSROJ25" localSheetId="3">#REF!</definedName>
    <definedName name="ZOCMOSROJ25" localSheetId="5">#REF!</definedName>
    <definedName name="ZOCMOSROJ25" localSheetId="2">#REF!</definedName>
    <definedName name="ZOCMOSROJ25">#REF!</definedName>
    <definedName name="ZOGRAESC">[27]UASD!$F$3522</definedName>
  </definedNames>
  <calcPr calcId="162913"/>
</workbook>
</file>

<file path=xl/calcChain.xml><?xml version="1.0" encoding="utf-8"?>
<calcChain xmlns="http://schemas.openxmlformats.org/spreadsheetml/2006/main">
  <c r="A22" i="4" l="1"/>
  <c r="A24" i="4" s="1"/>
  <c r="A26" i="4" s="1"/>
  <c r="A28" i="4" s="1"/>
  <c r="H125" i="4"/>
  <c r="C100" i="4"/>
  <c r="C104" i="4" s="1"/>
  <c r="C59" i="4"/>
  <c r="C94" i="4"/>
  <c r="C89" i="4"/>
  <c r="C17" i="4"/>
  <c r="C16" i="4"/>
  <c r="A16" i="4"/>
  <c r="A17" i="4" s="1"/>
  <c r="A18" i="4" s="1"/>
  <c r="A29" i="4"/>
  <c r="C113" i="4"/>
  <c r="C114" i="4"/>
  <c r="C119" i="4" s="1"/>
  <c r="C118" i="4"/>
  <c r="C116" i="4"/>
  <c r="C111" i="4"/>
  <c r="C110" i="4"/>
  <c r="C108" i="4"/>
  <c r="C107" i="4"/>
  <c r="C106" i="4"/>
  <c r="C105" i="4"/>
  <c r="C41" i="4"/>
  <c r="C35" i="4"/>
  <c r="C28" i="4"/>
  <c r="C27" i="4"/>
  <c r="C26" i="4"/>
  <c r="C32" i="4" s="1"/>
  <c r="C25" i="4"/>
  <c r="C31" i="4" s="1"/>
  <c r="C24" i="4"/>
  <c r="C33" i="4" s="1"/>
  <c r="C23" i="4"/>
  <c r="C22" i="4"/>
  <c r="C101" i="4" l="1"/>
  <c r="C102" i="4"/>
  <c r="C91" i="4"/>
  <c r="C92" i="4" s="1"/>
  <c r="C37" i="4"/>
  <c r="C39" i="4" s="1"/>
  <c r="A23" i="4"/>
  <c r="A25" i="4" s="1"/>
  <c r="A27" i="4" s="1"/>
  <c r="C30" i="4"/>
  <c r="C18" i="4"/>
  <c r="A380" i="8"/>
  <c r="A381" i="8" s="1"/>
  <c r="A382" i="8" s="1"/>
  <c r="A383" i="8" s="1"/>
  <c r="E359" i="8"/>
  <c r="F359" i="8" s="1"/>
  <c r="E358" i="8"/>
  <c r="F358" i="8" s="1"/>
  <c r="E357" i="8"/>
  <c r="F357" i="8" s="1"/>
  <c r="G360" i="8" s="1"/>
  <c r="E353" i="8"/>
  <c r="C353" i="8"/>
  <c r="E352" i="8"/>
  <c r="F352" i="8" s="1"/>
  <c r="E351" i="8"/>
  <c r="F351" i="8" s="1"/>
  <c r="E350" i="8"/>
  <c r="C350" i="8"/>
  <c r="F350" i="8" s="1"/>
  <c r="G354" i="8" s="1"/>
  <c r="F342" i="8"/>
  <c r="F341" i="8"/>
  <c r="F340" i="8"/>
  <c r="F339" i="8"/>
  <c r="F338" i="8"/>
  <c r="F337" i="8"/>
  <c r="F336" i="8"/>
  <c r="F335" i="8"/>
  <c r="F334" i="8"/>
  <c r="F333" i="8"/>
  <c r="F332" i="8"/>
  <c r="F331" i="8"/>
  <c r="G343" i="8" s="1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A306" i="8"/>
  <c r="C303" i="8"/>
  <c r="C301" i="8"/>
  <c r="C302" i="8" s="1"/>
  <c r="C299" i="8"/>
  <c r="C300" i="8" s="1"/>
  <c r="C297" i="8"/>
  <c r="C298" i="8" s="1"/>
  <c r="A297" i="8"/>
  <c r="A298" i="8" s="1"/>
  <c r="A299" i="8" s="1"/>
  <c r="A300" i="8" s="1"/>
  <c r="A301" i="8" s="1"/>
  <c r="A302" i="8" s="1"/>
  <c r="A303" i="8" s="1"/>
  <c r="E292" i="8"/>
  <c r="E301" i="8" s="1"/>
  <c r="F301" i="8" s="1"/>
  <c r="C292" i="8"/>
  <c r="E290" i="8"/>
  <c r="E291" i="8" s="1"/>
  <c r="E300" i="8" s="1"/>
  <c r="C290" i="8"/>
  <c r="C288" i="8"/>
  <c r="A288" i="8"/>
  <c r="A289" i="8" s="1"/>
  <c r="A290" i="8" s="1"/>
  <c r="A291" i="8" s="1"/>
  <c r="A292" i="8" s="1"/>
  <c r="A293" i="8" s="1"/>
  <c r="E284" i="8"/>
  <c r="C284" i="8"/>
  <c r="E283" i="8"/>
  <c r="E303" i="8" s="1"/>
  <c r="C283" i="8"/>
  <c r="F283" i="8" s="1"/>
  <c r="E282" i="8"/>
  <c r="F282" i="8" s="1"/>
  <c r="G285" i="8" s="1"/>
  <c r="A282" i="8"/>
  <c r="A283" i="8" s="1"/>
  <c r="A284" i="8" s="1"/>
  <c r="E278" i="8"/>
  <c r="F278" i="8" s="1"/>
  <c r="E277" i="8"/>
  <c r="C277" i="8"/>
  <c r="F277" i="8" s="1"/>
  <c r="E276" i="8"/>
  <c r="F276" i="8" s="1"/>
  <c r="F275" i="8"/>
  <c r="E275" i="8"/>
  <c r="E274" i="8"/>
  <c r="F274" i="8" s="1"/>
  <c r="G279" i="8" s="1"/>
  <c r="A274" i="8"/>
  <c r="A275" i="8" s="1"/>
  <c r="A276" i="8" s="1"/>
  <c r="A277" i="8" s="1"/>
  <c r="A278" i="8" s="1"/>
  <c r="F269" i="8"/>
  <c r="A269" i="8"/>
  <c r="A270" i="8" s="1"/>
  <c r="F268" i="8"/>
  <c r="E267" i="8"/>
  <c r="F267" i="8" s="1"/>
  <c r="E266" i="8"/>
  <c r="F266" i="8" s="1"/>
  <c r="E270" i="8" s="1"/>
  <c r="F270" i="8" s="1"/>
  <c r="A266" i="8"/>
  <c r="A267" i="8" s="1"/>
  <c r="A268" i="8" s="1"/>
  <c r="E264" i="8"/>
  <c r="C264" i="8"/>
  <c r="F264" i="8" s="1"/>
  <c r="C263" i="8"/>
  <c r="E262" i="8"/>
  <c r="C262" i="8"/>
  <c r="A261" i="8"/>
  <c r="A262" i="8" s="1"/>
  <c r="A263" i="8" s="1"/>
  <c r="A264" i="8" s="1"/>
  <c r="E259" i="8"/>
  <c r="F259" i="8" s="1"/>
  <c r="C259" i="8"/>
  <c r="C261" i="8" s="1"/>
  <c r="A259" i="8"/>
  <c r="E257" i="8"/>
  <c r="F257" i="8" s="1"/>
  <c r="C257" i="8"/>
  <c r="E256" i="8"/>
  <c r="C256" i="8"/>
  <c r="F256" i="8" s="1"/>
  <c r="E255" i="8"/>
  <c r="C255" i="8"/>
  <c r="F255" i="8" s="1"/>
  <c r="A255" i="8"/>
  <c r="A256" i="8" s="1"/>
  <c r="A257" i="8" s="1"/>
  <c r="C252" i="8"/>
  <c r="C251" i="8"/>
  <c r="C253" i="8" s="1"/>
  <c r="A251" i="8"/>
  <c r="A252" i="8" s="1"/>
  <c r="A253" i="8" s="1"/>
  <c r="F246" i="8"/>
  <c r="F245" i="8"/>
  <c r="F244" i="8"/>
  <c r="E244" i="8"/>
  <c r="E243" i="8"/>
  <c r="F243" i="8" s="1"/>
  <c r="E242" i="8"/>
  <c r="F242" i="8" s="1"/>
  <c r="E241" i="8"/>
  <c r="F241" i="8" s="1"/>
  <c r="F240" i="8"/>
  <c r="E239" i="8"/>
  <c r="F239" i="8" s="1"/>
  <c r="E238" i="8"/>
  <c r="F238" i="8" s="1"/>
  <c r="E237" i="8"/>
  <c r="F237" i="8" s="1"/>
  <c r="F236" i="8"/>
  <c r="E236" i="8"/>
  <c r="E235" i="8"/>
  <c r="F235" i="8" s="1"/>
  <c r="E234" i="8"/>
  <c r="F234" i="8" s="1"/>
  <c r="E231" i="8"/>
  <c r="F231" i="8" s="1"/>
  <c r="E230" i="8"/>
  <c r="F230" i="8" s="1"/>
  <c r="F229" i="8"/>
  <c r="E229" i="8"/>
  <c r="E228" i="8"/>
  <c r="F228" i="8" s="1"/>
  <c r="G247" i="8" s="1"/>
  <c r="F224" i="8"/>
  <c r="F221" i="8"/>
  <c r="F220" i="8"/>
  <c r="F219" i="8"/>
  <c r="F218" i="8"/>
  <c r="F217" i="8"/>
  <c r="F216" i="8"/>
  <c r="F215" i="8"/>
  <c r="A214" i="8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C211" i="8"/>
  <c r="C210" i="8"/>
  <c r="A208" i="8"/>
  <c r="A209" i="8" s="1"/>
  <c r="A210" i="8" s="1"/>
  <c r="A206" i="8"/>
  <c r="A207" i="8" s="1"/>
  <c r="A203" i="8" s="1"/>
  <c r="A204" i="8" s="1"/>
  <c r="C203" i="8"/>
  <c r="C202" i="8"/>
  <c r="A202" i="8"/>
  <c r="C200" i="8"/>
  <c r="C199" i="8"/>
  <c r="A199" i="8"/>
  <c r="A200" i="8" s="1"/>
  <c r="E197" i="8"/>
  <c r="C197" i="8"/>
  <c r="F197" i="8" s="1"/>
  <c r="E196" i="8"/>
  <c r="C196" i="8"/>
  <c r="C195" i="8"/>
  <c r="A195" i="8"/>
  <c r="A196" i="8" s="1"/>
  <c r="C192" i="8"/>
  <c r="C191" i="8"/>
  <c r="A191" i="8"/>
  <c r="A192" i="8" s="1"/>
  <c r="A193" i="8" s="1"/>
  <c r="A189" i="8"/>
  <c r="A185" i="8"/>
  <c r="A186" i="8" s="1"/>
  <c r="C182" i="8"/>
  <c r="A181" i="8"/>
  <c r="A182" i="8" s="1"/>
  <c r="A183" i="8" s="1"/>
  <c r="C180" i="8"/>
  <c r="A180" i="8"/>
  <c r="C178" i="8"/>
  <c r="C181" i="8" s="1"/>
  <c r="C177" i="8"/>
  <c r="A177" i="8"/>
  <c r="A178" i="8" s="1"/>
  <c r="E175" i="8"/>
  <c r="C175" i="8"/>
  <c r="F175" i="8" s="1"/>
  <c r="C173" i="8"/>
  <c r="C174" i="8" s="1"/>
  <c r="C172" i="8"/>
  <c r="A172" i="8"/>
  <c r="A173" i="8" s="1"/>
  <c r="A174" i="8" s="1"/>
  <c r="A175" i="8" s="1"/>
  <c r="C170" i="8"/>
  <c r="C169" i="8"/>
  <c r="A169" i="8"/>
  <c r="A170" i="8" s="1"/>
  <c r="C168" i="8"/>
  <c r="A168" i="8"/>
  <c r="A166" i="8"/>
  <c r="F163" i="8"/>
  <c r="E163" i="8"/>
  <c r="E158" i="8"/>
  <c r="F158" i="8" s="1"/>
  <c r="C157" i="8"/>
  <c r="C156" i="8"/>
  <c r="E154" i="8"/>
  <c r="F154" i="8" s="1"/>
  <c r="C154" i="8"/>
  <c r="C153" i="8"/>
  <c r="E152" i="8"/>
  <c r="F152" i="8" s="1"/>
  <c r="C152" i="8"/>
  <c r="C150" i="8"/>
  <c r="C149" i="8"/>
  <c r="A148" i="8"/>
  <c r="C147" i="8"/>
  <c r="C146" i="8"/>
  <c r="A146" i="8"/>
  <c r="A147" i="8" s="1"/>
  <c r="C145" i="8"/>
  <c r="A145" i="8"/>
  <c r="F140" i="8"/>
  <c r="E139" i="8"/>
  <c r="F139" i="8" s="1"/>
  <c r="E138" i="8"/>
  <c r="F138" i="8" s="1"/>
  <c r="E137" i="8"/>
  <c r="F137" i="8" s="1"/>
  <c r="A137" i="8"/>
  <c r="A138" i="8" s="1"/>
  <c r="A139" i="8" s="1"/>
  <c r="A140" i="8" s="1"/>
  <c r="F136" i="8"/>
  <c r="E136" i="8"/>
  <c r="A136" i="8"/>
  <c r="E134" i="8"/>
  <c r="E209" i="8" s="1"/>
  <c r="F209" i="8" s="1"/>
  <c r="E133" i="8"/>
  <c r="F133" i="8" s="1"/>
  <c r="E132" i="8"/>
  <c r="F132" i="8" s="1"/>
  <c r="A132" i="8"/>
  <c r="A133" i="8" s="1"/>
  <c r="A134" i="8" s="1"/>
  <c r="F131" i="8"/>
  <c r="A131" i="8"/>
  <c r="E129" i="8"/>
  <c r="F129" i="8" s="1"/>
  <c r="E128" i="8"/>
  <c r="F128" i="8" s="1"/>
  <c r="F127" i="8"/>
  <c r="E127" i="8"/>
  <c r="A126" i="8"/>
  <c r="A127" i="8" s="1"/>
  <c r="A128" i="8" s="1"/>
  <c r="A129" i="8" s="1"/>
  <c r="E125" i="8"/>
  <c r="F125" i="8" s="1"/>
  <c r="E124" i="8"/>
  <c r="F124" i="8" s="1"/>
  <c r="E123" i="8"/>
  <c r="F123" i="8" s="1"/>
  <c r="A123" i="8"/>
  <c r="A124" i="8" s="1"/>
  <c r="A125" i="8" s="1"/>
  <c r="A114" i="8" s="1"/>
  <c r="A115" i="8" s="1"/>
  <c r="A116" i="8" s="1"/>
  <c r="A117" i="8" s="1"/>
  <c r="A118" i="8" s="1"/>
  <c r="E121" i="8"/>
  <c r="E161" i="8" s="1"/>
  <c r="E185" i="8" s="1"/>
  <c r="E206" i="8" s="1"/>
  <c r="C120" i="8"/>
  <c r="A120" i="8"/>
  <c r="A121" i="8" s="1"/>
  <c r="E116" i="8"/>
  <c r="E115" i="8"/>
  <c r="F115" i="8" s="1"/>
  <c r="E111" i="8"/>
  <c r="E110" i="8"/>
  <c r="F110" i="8" s="1"/>
  <c r="A110" i="8"/>
  <c r="A111" i="8" s="1"/>
  <c r="A112" i="8" s="1"/>
  <c r="F109" i="8"/>
  <c r="E109" i="8"/>
  <c r="E177" i="8" s="1"/>
  <c r="E199" i="8" s="1"/>
  <c r="A109" i="8"/>
  <c r="E107" i="8"/>
  <c r="F107" i="8" s="1"/>
  <c r="E106" i="8"/>
  <c r="F106" i="8" s="1"/>
  <c r="A102" i="8"/>
  <c r="A103" i="8" s="1"/>
  <c r="A104" i="8" s="1"/>
  <c r="A105" i="8" s="1"/>
  <c r="A106" i="8" s="1"/>
  <c r="A107" i="8" s="1"/>
  <c r="A99" i="8"/>
  <c r="A100" i="8" s="1"/>
  <c r="A101" i="8" s="1"/>
  <c r="F98" i="8"/>
  <c r="G141" i="8" s="1"/>
  <c r="E98" i="8"/>
  <c r="A98" i="8"/>
  <c r="F93" i="8"/>
  <c r="E92" i="8"/>
  <c r="F92" i="8" s="1"/>
  <c r="F91" i="8"/>
  <c r="E90" i="8"/>
  <c r="F90" i="8" s="1"/>
  <c r="E89" i="8"/>
  <c r="F89" i="8" s="1"/>
  <c r="E88" i="8"/>
  <c r="F88" i="8" s="1"/>
  <c r="E87" i="8"/>
  <c r="F87" i="8" s="1"/>
  <c r="F86" i="8"/>
  <c r="E86" i="8"/>
  <c r="E233" i="8" s="1"/>
  <c r="F233" i="8" s="1"/>
  <c r="E85" i="8"/>
  <c r="F84" i="8"/>
  <c r="E84" i="8"/>
  <c r="E83" i="8"/>
  <c r="F83" i="8" s="1"/>
  <c r="E82" i="8"/>
  <c r="F82" i="8" s="1"/>
  <c r="E81" i="8"/>
  <c r="F81" i="8" s="1"/>
  <c r="E80" i="8"/>
  <c r="C80" i="8"/>
  <c r="F80" i="8" s="1"/>
  <c r="E79" i="8"/>
  <c r="E78" i="8"/>
  <c r="C78" i="8"/>
  <c r="E77" i="8"/>
  <c r="C77" i="8"/>
  <c r="F77" i="8" s="1"/>
  <c r="E76" i="8"/>
  <c r="C76" i="8"/>
  <c r="E74" i="8"/>
  <c r="E210" i="8" s="1"/>
  <c r="E211" i="8" s="1"/>
  <c r="C74" i="8"/>
  <c r="F74" i="8" s="1"/>
  <c r="E73" i="8"/>
  <c r="F73" i="8" s="1"/>
  <c r="E72" i="8"/>
  <c r="F72" i="8" s="1"/>
  <c r="E71" i="8"/>
  <c r="F71" i="8" s="1"/>
  <c r="F68" i="8"/>
  <c r="F67" i="8"/>
  <c r="F66" i="8"/>
  <c r="F65" i="8"/>
  <c r="F64" i="8"/>
  <c r="F63" i="8"/>
  <c r="A63" i="8"/>
  <c r="A64" i="8" s="1"/>
  <c r="A65" i="8" s="1"/>
  <c r="A66" i="8" s="1"/>
  <c r="A67" i="8" s="1"/>
  <c r="A68" i="8" s="1"/>
  <c r="A69" i="8" s="1"/>
  <c r="F62" i="8"/>
  <c r="F61" i="8"/>
  <c r="F60" i="8"/>
  <c r="F59" i="8"/>
  <c r="F58" i="8"/>
  <c r="F57" i="8"/>
  <c r="F56" i="8"/>
  <c r="F55" i="8"/>
  <c r="F54" i="8"/>
  <c r="F53" i="8"/>
  <c r="E51" i="8"/>
  <c r="E120" i="8" s="1"/>
  <c r="E160" i="8" s="1"/>
  <c r="E186" i="8" s="1"/>
  <c r="E207" i="8" s="1"/>
  <c r="E49" i="8"/>
  <c r="E114" i="8" s="1"/>
  <c r="E48" i="8"/>
  <c r="E117" i="8" s="1"/>
  <c r="E118" i="8" s="1"/>
  <c r="E47" i="8"/>
  <c r="C47" i="8"/>
  <c r="E46" i="8"/>
  <c r="C46" i="8"/>
  <c r="F44" i="8"/>
  <c r="E44" i="8"/>
  <c r="C44" i="8"/>
  <c r="F43" i="8"/>
  <c r="E43" i="8"/>
  <c r="E153" i="8" s="1"/>
  <c r="C43" i="8"/>
  <c r="E42" i="8"/>
  <c r="C42" i="8"/>
  <c r="F42" i="8" s="1"/>
  <c r="E40" i="8"/>
  <c r="C40" i="8"/>
  <c r="F40" i="8" s="1"/>
  <c r="E39" i="8"/>
  <c r="C39" i="8"/>
  <c r="E38" i="8"/>
  <c r="C38" i="8"/>
  <c r="F38" i="8" s="1"/>
  <c r="E37" i="8"/>
  <c r="E104" i="8" s="1"/>
  <c r="C37" i="8"/>
  <c r="E36" i="8"/>
  <c r="E103" i="8" s="1"/>
  <c r="E149" i="8" s="1"/>
  <c r="E172" i="8" s="1"/>
  <c r="E195" i="8" s="1"/>
  <c r="C36" i="8"/>
  <c r="F36" i="8" s="1"/>
  <c r="A35" i="8"/>
  <c r="A41" i="8" s="1"/>
  <c r="E34" i="8"/>
  <c r="E101" i="8" s="1"/>
  <c r="C34" i="8"/>
  <c r="E33" i="8"/>
  <c r="C33" i="8"/>
  <c r="F33" i="8" s="1"/>
  <c r="E32" i="8"/>
  <c r="E100" i="8" s="1"/>
  <c r="C32" i="8"/>
  <c r="E31" i="8"/>
  <c r="E99" i="8" s="1"/>
  <c r="C31" i="8"/>
  <c r="F31" i="8" s="1"/>
  <c r="G94" i="8" s="1"/>
  <c r="A31" i="8"/>
  <c r="A32" i="8" s="1"/>
  <c r="A33" i="8" s="1"/>
  <c r="A34" i="8" s="1"/>
  <c r="F26" i="8"/>
  <c r="E26" i="8"/>
  <c r="E25" i="8"/>
  <c r="C25" i="8"/>
  <c r="E23" i="8"/>
  <c r="C23" i="8"/>
  <c r="C24" i="8" s="1"/>
  <c r="E22" i="8"/>
  <c r="C22" i="8"/>
  <c r="E21" i="8"/>
  <c r="E24" i="8" s="1"/>
  <c r="E20" i="8"/>
  <c r="C20" i="8"/>
  <c r="C21" i="8" s="1"/>
  <c r="E19" i="8"/>
  <c r="E18" i="8"/>
  <c r="E17" i="8"/>
  <c r="C17" i="8"/>
  <c r="E16" i="8"/>
  <c r="C16" i="8"/>
  <c r="E15" i="8"/>
  <c r="C15" i="8"/>
  <c r="E14" i="8"/>
  <c r="C14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E10" i="8"/>
  <c r="F10" i="8" s="1"/>
  <c r="E9" i="8"/>
  <c r="F9" i="8" s="1"/>
  <c r="A9" i="8"/>
  <c r="A10" i="8" s="1"/>
  <c r="F8" i="8"/>
  <c r="A8" i="8"/>
  <c r="A431" i="7"/>
  <c r="A432" i="7" s="1"/>
  <c r="A433" i="7" s="1"/>
  <c r="A430" i="7"/>
  <c r="E409" i="7"/>
  <c r="C409" i="7"/>
  <c r="F409" i="7" s="1"/>
  <c r="E408" i="7"/>
  <c r="C408" i="7"/>
  <c r="E407" i="7"/>
  <c r="F407" i="7" s="1"/>
  <c r="C406" i="7"/>
  <c r="E405" i="7"/>
  <c r="F405" i="7" s="1"/>
  <c r="E404" i="7"/>
  <c r="F404" i="7" s="1"/>
  <c r="E403" i="7"/>
  <c r="F403" i="7" s="1"/>
  <c r="G410" i="7" s="1"/>
  <c r="F399" i="7"/>
  <c r="F396" i="7"/>
  <c r="E396" i="7"/>
  <c r="F395" i="7"/>
  <c r="F394" i="7"/>
  <c r="F393" i="7"/>
  <c r="F392" i="7"/>
  <c r="F391" i="7"/>
  <c r="F390" i="7"/>
  <c r="F389" i="7"/>
  <c r="G400" i="7" s="1"/>
  <c r="F381" i="7"/>
  <c r="F380" i="7"/>
  <c r="F379" i="7"/>
  <c r="F378" i="7"/>
  <c r="F377" i="7"/>
  <c r="F376" i="7"/>
  <c r="F375" i="7"/>
  <c r="F374" i="7"/>
  <c r="F373" i="7"/>
  <c r="F372" i="7"/>
  <c r="F371" i="7"/>
  <c r="F370" i="7"/>
  <c r="G382" i="7" s="1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1" i="7"/>
  <c r="F340" i="7"/>
  <c r="E339" i="7"/>
  <c r="F339" i="7" s="1"/>
  <c r="E338" i="7"/>
  <c r="F338" i="7" s="1"/>
  <c r="A338" i="7"/>
  <c r="A339" i="7" s="1"/>
  <c r="A340" i="7" s="1"/>
  <c r="A341" i="7" s="1"/>
  <c r="A342" i="7" s="1"/>
  <c r="A333" i="7"/>
  <c r="A334" i="7" s="1"/>
  <c r="A335" i="7" s="1"/>
  <c r="A336" i="7" s="1"/>
  <c r="E331" i="7"/>
  <c r="F331" i="7" s="1"/>
  <c r="A331" i="7"/>
  <c r="V329" i="7"/>
  <c r="E329" i="7"/>
  <c r="F329" i="7" s="1"/>
  <c r="V328" i="7"/>
  <c r="Q328" i="7"/>
  <c r="E328" i="7"/>
  <c r="F328" i="7" s="1"/>
  <c r="A328" i="7"/>
  <c r="A329" i="7" s="1"/>
  <c r="V327" i="7"/>
  <c r="U327" i="7"/>
  <c r="S327" i="7"/>
  <c r="Q327" i="7"/>
  <c r="E327" i="7"/>
  <c r="F327" i="7" s="1"/>
  <c r="A327" i="7"/>
  <c r="V325" i="7"/>
  <c r="U325" i="7"/>
  <c r="S325" i="7"/>
  <c r="Q325" i="7"/>
  <c r="V324" i="7"/>
  <c r="U324" i="7"/>
  <c r="S324" i="7"/>
  <c r="Q324" i="7"/>
  <c r="A324" i="7"/>
  <c r="A325" i="7" s="1"/>
  <c r="V323" i="7"/>
  <c r="U323" i="7"/>
  <c r="S323" i="7"/>
  <c r="Q323" i="7"/>
  <c r="A323" i="7"/>
  <c r="V321" i="7"/>
  <c r="V331" i="7" s="1"/>
  <c r="U321" i="7"/>
  <c r="Q321" i="7"/>
  <c r="E318" i="7"/>
  <c r="C318" i="7"/>
  <c r="F318" i="7" s="1"/>
  <c r="E317" i="7"/>
  <c r="F317" i="7" s="1"/>
  <c r="E316" i="7"/>
  <c r="C316" i="7"/>
  <c r="C315" i="7"/>
  <c r="E314" i="7"/>
  <c r="E315" i="7" s="1"/>
  <c r="C314" i="7"/>
  <c r="F314" i="7" s="1"/>
  <c r="E313" i="7"/>
  <c r="C313" i="7"/>
  <c r="F313" i="7" s="1"/>
  <c r="E312" i="7"/>
  <c r="C312" i="7"/>
  <c r="F312" i="7" s="1"/>
  <c r="E311" i="7"/>
  <c r="F311" i="7" s="1"/>
  <c r="F310" i="7"/>
  <c r="E310" i="7"/>
  <c r="E309" i="7"/>
  <c r="C309" i="7"/>
  <c r="E303" i="7"/>
  <c r="F303" i="7" s="1"/>
  <c r="K295" i="7"/>
  <c r="K294" i="7"/>
  <c r="E294" i="7"/>
  <c r="F294" i="7" s="1"/>
  <c r="K293" i="7"/>
  <c r="K292" i="7"/>
  <c r="E292" i="7"/>
  <c r="K290" i="7"/>
  <c r="E286" i="7"/>
  <c r="C286" i="7"/>
  <c r="E285" i="7"/>
  <c r="E305" i="7" s="1"/>
  <c r="F305" i="7" s="1"/>
  <c r="C285" i="7"/>
  <c r="F285" i="7" s="1"/>
  <c r="E284" i="7"/>
  <c r="C284" i="7"/>
  <c r="E280" i="7"/>
  <c r="F280" i="7" s="1"/>
  <c r="E279" i="7"/>
  <c r="C279" i="7"/>
  <c r="E278" i="7"/>
  <c r="F278" i="7" s="1"/>
  <c r="E277" i="7"/>
  <c r="F277" i="7" s="1"/>
  <c r="F276" i="7"/>
  <c r="G281" i="7" s="1"/>
  <c r="E276" i="7"/>
  <c r="A271" i="7"/>
  <c r="A272" i="7" s="1"/>
  <c r="A270" i="7"/>
  <c r="A269" i="7"/>
  <c r="A264" i="7"/>
  <c r="A265" i="7" s="1"/>
  <c r="A266" i="7" s="1"/>
  <c r="A267" i="7" s="1"/>
  <c r="A261" i="7"/>
  <c r="A262" i="7" s="1"/>
  <c r="E258" i="7"/>
  <c r="E259" i="7" s="1"/>
  <c r="F259" i="7" s="1"/>
  <c r="A256" i="7"/>
  <c r="A257" i="7" s="1"/>
  <c r="A258" i="7" s="1"/>
  <c r="A259" i="7" s="1"/>
  <c r="A252" i="7"/>
  <c r="A253" i="7" s="1"/>
  <c r="A254" i="7" s="1"/>
  <c r="A250" i="7"/>
  <c r="A275" i="7" s="1"/>
  <c r="A283" i="7" s="1"/>
  <c r="E247" i="7"/>
  <c r="A246" i="7"/>
  <c r="A247" i="7" s="1"/>
  <c r="A244" i="7"/>
  <c r="A245" i="7" s="1"/>
  <c r="A241" i="7"/>
  <c r="A242" i="7" s="1"/>
  <c r="E239" i="7"/>
  <c r="A239" i="7"/>
  <c r="E238" i="7"/>
  <c r="A238" i="7"/>
  <c r="E236" i="7"/>
  <c r="A235" i="7"/>
  <c r="A236" i="7" s="1"/>
  <c r="A231" i="7"/>
  <c r="A232" i="7" s="1"/>
  <c r="A233" i="7" s="1"/>
  <c r="A225" i="7"/>
  <c r="A226" i="7" s="1"/>
  <c r="A220" i="7"/>
  <c r="A221" i="7" s="1"/>
  <c r="A222" i="7" s="1"/>
  <c r="A223" i="7" s="1"/>
  <c r="E218" i="7"/>
  <c r="F218" i="7" s="1"/>
  <c r="E217" i="7"/>
  <c r="F217" i="7" s="1"/>
  <c r="A217" i="7"/>
  <c r="A218" i="7" s="1"/>
  <c r="A212" i="7"/>
  <c r="A213" i="7" s="1"/>
  <c r="A214" i="7" s="1"/>
  <c r="A215" i="7" s="1"/>
  <c r="A208" i="7"/>
  <c r="A209" i="7" s="1"/>
  <c r="A210" i="7" s="1"/>
  <c r="A206" i="7"/>
  <c r="E203" i="7"/>
  <c r="F203" i="7" s="1"/>
  <c r="F201" i="7"/>
  <c r="E201" i="7"/>
  <c r="E226" i="7" s="1"/>
  <c r="E245" i="7" s="1"/>
  <c r="E200" i="7"/>
  <c r="A199" i="7"/>
  <c r="A200" i="7" s="1"/>
  <c r="A201" i="7" s="1"/>
  <c r="F198" i="7"/>
  <c r="E198" i="7"/>
  <c r="C198" i="7"/>
  <c r="A198" i="7"/>
  <c r="F197" i="7"/>
  <c r="E197" i="7"/>
  <c r="A197" i="7"/>
  <c r="E195" i="7"/>
  <c r="F195" i="7" s="1"/>
  <c r="E194" i="7"/>
  <c r="F194" i="7" s="1"/>
  <c r="A194" i="7"/>
  <c r="A195" i="7" s="1"/>
  <c r="E192" i="7"/>
  <c r="E215" i="7" s="1"/>
  <c r="F215" i="7" s="1"/>
  <c r="A190" i="7"/>
  <c r="A191" i="7" s="1"/>
  <c r="A192" i="7" s="1"/>
  <c r="A189" i="7"/>
  <c r="F188" i="7"/>
  <c r="A185" i="7"/>
  <c r="A186" i="7" s="1"/>
  <c r="A187" i="7" s="1"/>
  <c r="A188" i="7" s="1"/>
  <c r="F180" i="7"/>
  <c r="F179" i="7"/>
  <c r="E178" i="7"/>
  <c r="F178" i="7" s="1"/>
  <c r="E177" i="7"/>
  <c r="F177" i="7" s="1"/>
  <c r="F176" i="7"/>
  <c r="E176" i="7"/>
  <c r="F175" i="7"/>
  <c r="E174" i="7"/>
  <c r="F174" i="7" s="1"/>
  <c r="F173" i="7"/>
  <c r="E172" i="7"/>
  <c r="F172" i="7" s="1"/>
  <c r="E171" i="7"/>
  <c r="F171" i="7" s="1"/>
  <c r="F170" i="7"/>
  <c r="E170" i="7"/>
  <c r="E169" i="7"/>
  <c r="F169" i="7" s="1"/>
  <c r="E166" i="7"/>
  <c r="F166" i="7" s="1"/>
  <c r="E165" i="7"/>
  <c r="F165" i="7" s="1"/>
  <c r="E164" i="7"/>
  <c r="C164" i="7"/>
  <c r="E163" i="7"/>
  <c r="C163" i="7"/>
  <c r="E162" i="7"/>
  <c r="C162" i="7"/>
  <c r="A162" i="7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F158" i="7"/>
  <c r="F157" i="7"/>
  <c r="E156" i="7"/>
  <c r="F156" i="7" s="1"/>
  <c r="E155" i="7"/>
  <c r="F155" i="7" s="1"/>
  <c r="E154" i="7"/>
  <c r="F154" i="7" s="1"/>
  <c r="E153" i="7"/>
  <c r="C153" i="7"/>
  <c r="A153" i="7"/>
  <c r="A154" i="7" s="1"/>
  <c r="A155" i="7" s="1"/>
  <c r="A156" i="7" s="1"/>
  <c r="A157" i="7" s="1"/>
  <c r="A158" i="7" s="1"/>
  <c r="F149" i="7"/>
  <c r="E149" i="7"/>
  <c r="E148" i="7"/>
  <c r="F148" i="7" s="1"/>
  <c r="E147" i="7"/>
  <c r="F147" i="7" s="1"/>
  <c r="A147" i="7"/>
  <c r="A148" i="7" s="1"/>
  <c r="A149" i="7" s="1"/>
  <c r="F146" i="7"/>
  <c r="A146" i="7"/>
  <c r="E144" i="7"/>
  <c r="F144" i="7" s="1"/>
  <c r="E143" i="7"/>
  <c r="F143" i="7" s="1"/>
  <c r="E142" i="7"/>
  <c r="F142" i="7" s="1"/>
  <c r="A141" i="7"/>
  <c r="A142" i="7" s="1"/>
  <c r="A143" i="7" s="1"/>
  <c r="A144" i="7" s="1"/>
  <c r="F140" i="7"/>
  <c r="E140" i="7"/>
  <c r="F139" i="7"/>
  <c r="E139" i="7"/>
  <c r="E138" i="7"/>
  <c r="F138" i="7" s="1"/>
  <c r="A138" i="7"/>
  <c r="A134" i="7"/>
  <c r="A135" i="7" s="1"/>
  <c r="A136" i="7" s="1"/>
  <c r="E131" i="7"/>
  <c r="F130" i="7"/>
  <c r="E130" i="7"/>
  <c r="E129" i="7"/>
  <c r="F129" i="7" s="1"/>
  <c r="A128" i="7"/>
  <c r="A129" i="7" s="1"/>
  <c r="A130" i="7" s="1"/>
  <c r="A131" i="7" s="1"/>
  <c r="A132" i="7" s="1"/>
  <c r="E126" i="7"/>
  <c r="F126" i="7" s="1"/>
  <c r="E123" i="7"/>
  <c r="F123" i="7" s="1"/>
  <c r="A123" i="7"/>
  <c r="A124" i="7" s="1"/>
  <c r="A125" i="7" s="1"/>
  <c r="A126" i="7" s="1"/>
  <c r="A139" i="7" s="1"/>
  <c r="A140" i="7" s="1"/>
  <c r="B121" i="7"/>
  <c r="E120" i="7"/>
  <c r="F120" i="7" s="1"/>
  <c r="E119" i="7"/>
  <c r="F119" i="7" s="1"/>
  <c r="A114" i="7"/>
  <c r="A115" i="7" s="1"/>
  <c r="A116" i="7" s="1"/>
  <c r="A117" i="7" s="1"/>
  <c r="A118" i="7" s="1"/>
  <c r="A119" i="7" s="1"/>
  <c r="A120" i="7" s="1"/>
  <c r="A121" i="7" s="1"/>
  <c r="E110" i="7"/>
  <c r="F110" i="7" s="1"/>
  <c r="G150" i="7" s="1"/>
  <c r="F105" i="7"/>
  <c r="F104" i="7"/>
  <c r="E104" i="7"/>
  <c r="F103" i="7"/>
  <c r="E102" i="7"/>
  <c r="F102" i="7" s="1"/>
  <c r="F101" i="7"/>
  <c r="E101" i="7"/>
  <c r="F100" i="7"/>
  <c r="E100" i="7"/>
  <c r="E99" i="7"/>
  <c r="F99" i="7" s="1"/>
  <c r="E98" i="7"/>
  <c r="F98" i="7" s="1"/>
  <c r="E97" i="7"/>
  <c r="F97" i="7" s="1"/>
  <c r="F96" i="7"/>
  <c r="E96" i="7"/>
  <c r="F95" i="7"/>
  <c r="A95" i="7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F94" i="7"/>
  <c r="E94" i="7"/>
  <c r="E93" i="7"/>
  <c r="E92" i="7"/>
  <c r="E91" i="7"/>
  <c r="F91" i="7" s="1"/>
  <c r="A91" i="7"/>
  <c r="A92" i="7" s="1"/>
  <c r="A93" i="7" s="1"/>
  <c r="A94" i="7" s="1"/>
  <c r="E90" i="7"/>
  <c r="F90" i="7" s="1"/>
  <c r="E89" i="7"/>
  <c r="F89" i="7" s="1"/>
  <c r="E88" i="7"/>
  <c r="F88" i="7" s="1"/>
  <c r="E87" i="7"/>
  <c r="F87" i="7" s="1"/>
  <c r="F86" i="7"/>
  <c r="E86" i="7"/>
  <c r="E85" i="7"/>
  <c r="F85" i="7" s="1"/>
  <c r="E84" i="7"/>
  <c r="F84" i="7" s="1"/>
  <c r="F83" i="7"/>
  <c r="E83" i="7"/>
  <c r="E82" i="7"/>
  <c r="F82" i="7" s="1"/>
  <c r="E81" i="7"/>
  <c r="F81" i="7" s="1"/>
  <c r="E80" i="7"/>
  <c r="C80" i="7"/>
  <c r="A80" i="7"/>
  <c r="A81" i="7" s="1"/>
  <c r="A82" i="7" s="1"/>
  <c r="A83" i="7" s="1"/>
  <c r="A84" i="7" s="1"/>
  <c r="A85" i="7" s="1"/>
  <c r="A86" i="7" s="1"/>
  <c r="A87" i="7" s="1"/>
  <c r="A88" i="7" s="1"/>
  <c r="A89" i="7" s="1"/>
  <c r="F78" i="7"/>
  <c r="E78" i="7"/>
  <c r="E77" i="7"/>
  <c r="E406" i="7" s="1"/>
  <c r="C77" i="7"/>
  <c r="E76" i="7"/>
  <c r="F76" i="7" s="1"/>
  <c r="E75" i="7"/>
  <c r="F75" i="7" s="1"/>
  <c r="E74" i="7"/>
  <c r="F74" i="7" s="1"/>
  <c r="A74" i="7"/>
  <c r="A75" i="7" s="1"/>
  <c r="A76" i="7" s="1"/>
  <c r="A77" i="7" s="1"/>
  <c r="A78" i="7" s="1"/>
  <c r="F71" i="7"/>
  <c r="F70" i="7"/>
  <c r="F69" i="7"/>
  <c r="F68" i="7"/>
  <c r="F67" i="7"/>
  <c r="A67" i="7"/>
  <c r="A68" i="7" s="1"/>
  <c r="A69" i="7" s="1"/>
  <c r="A70" i="7" s="1"/>
  <c r="A71" i="7" s="1"/>
  <c r="A72" i="7" s="1"/>
  <c r="F66" i="7"/>
  <c r="A66" i="7"/>
  <c r="F65" i="7"/>
  <c r="F64" i="7"/>
  <c r="F63" i="7"/>
  <c r="F62" i="7"/>
  <c r="F61" i="7"/>
  <c r="C59" i="7"/>
  <c r="F58" i="7"/>
  <c r="F57" i="7"/>
  <c r="F56" i="7"/>
  <c r="A56" i="7"/>
  <c r="A57" i="7" s="1"/>
  <c r="A58" i="7" s="1"/>
  <c r="A59" i="7" s="1"/>
  <c r="A60" i="7" s="1"/>
  <c r="A61" i="7" s="1"/>
  <c r="A62" i="7" s="1"/>
  <c r="A63" i="7" s="1"/>
  <c r="A64" i="7" s="1"/>
  <c r="E54" i="7"/>
  <c r="A54" i="7"/>
  <c r="E53" i="7"/>
  <c r="E134" i="7" s="1"/>
  <c r="F134" i="7" s="1"/>
  <c r="A53" i="7"/>
  <c r="E51" i="7"/>
  <c r="F51" i="7" s="1"/>
  <c r="A50" i="7"/>
  <c r="A51" i="7" s="1"/>
  <c r="E49" i="7"/>
  <c r="F49" i="7" s="1"/>
  <c r="E48" i="7"/>
  <c r="E128" i="7" s="1"/>
  <c r="E47" i="7"/>
  <c r="F47" i="7" s="1"/>
  <c r="A47" i="7"/>
  <c r="A48" i="7" s="1"/>
  <c r="A49" i="7" s="1"/>
  <c r="E45" i="7"/>
  <c r="F45" i="7" s="1"/>
  <c r="A45" i="7"/>
  <c r="E44" i="7"/>
  <c r="F44" i="7" s="1"/>
  <c r="A44" i="7"/>
  <c r="F42" i="7"/>
  <c r="E42" i="7"/>
  <c r="E41" i="7"/>
  <c r="E121" i="7" s="1"/>
  <c r="F121" i="7" s="1"/>
  <c r="O40" i="7"/>
  <c r="F40" i="7"/>
  <c r="E40" i="7"/>
  <c r="O39" i="7"/>
  <c r="E39" i="7"/>
  <c r="F39" i="7" s="1"/>
  <c r="E38" i="7"/>
  <c r="O37" i="7"/>
  <c r="E37" i="7"/>
  <c r="F37" i="7" s="1"/>
  <c r="O36" i="7"/>
  <c r="E36" i="7"/>
  <c r="O35" i="7"/>
  <c r="E35" i="7"/>
  <c r="A35" i="7"/>
  <c r="A36" i="7" s="1"/>
  <c r="A37" i="7" s="1"/>
  <c r="A38" i="7" s="1"/>
  <c r="A39" i="7" s="1"/>
  <c r="A40" i="7" s="1"/>
  <c r="A41" i="7" s="1"/>
  <c r="A42" i="7" s="1"/>
  <c r="A34" i="7"/>
  <c r="O33" i="7"/>
  <c r="E33" i="7"/>
  <c r="E113" i="7" s="1"/>
  <c r="E32" i="7"/>
  <c r="F32" i="7" s="1"/>
  <c r="O31" i="7"/>
  <c r="E31" i="7"/>
  <c r="O30" i="7"/>
  <c r="E30" i="7"/>
  <c r="E111" i="7" s="1"/>
  <c r="F111" i="7" s="1"/>
  <c r="O28" i="7"/>
  <c r="O44" i="7" s="1"/>
  <c r="E25" i="7"/>
  <c r="C25" i="7"/>
  <c r="F24" i="7"/>
  <c r="E24" i="7"/>
  <c r="C24" i="7"/>
  <c r="E22" i="7"/>
  <c r="F22" i="7" s="1"/>
  <c r="C22" i="7"/>
  <c r="C23" i="7" s="1"/>
  <c r="E21" i="7"/>
  <c r="C21" i="7"/>
  <c r="F21" i="7" s="1"/>
  <c r="E20" i="7"/>
  <c r="E23" i="7" s="1"/>
  <c r="E19" i="7"/>
  <c r="F18" i="7"/>
  <c r="E18" i="7"/>
  <c r="C18" i="7"/>
  <c r="E17" i="7"/>
  <c r="F17" i="7" s="1"/>
  <c r="E16" i="7"/>
  <c r="F16" i="7" s="1"/>
  <c r="E15" i="7"/>
  <c r="C15" i="7"/>
  <c r="E14" i="7"/>
  <c r="C14" i="7"/>
  <c r="F14" i="7" s="1"/>
  <c r="G26" i="7" s="1"/>
  <c r="F10" i="7"/>
  <c r="E10" i="7"/>
  <c r="E9" i="7"/>
  <c r="F9" i="7" s="1"/>
  <c r="F8" i="7"/>
  <c r="A7" i="7"/>
  <c r="A13" i="7" s="1"/>
  <c r="A147" i="4"/>
  <c r="A148" i="4" s="1"/>
  <c r="A149" i="4" s="1"/>
  <c r="C98" i="4"/>
  <c r="C79" i="4"/>
  <c r="C78" i="4"/>
  <c r="C74" i="4"/>
  <c r="C76" i="4" s="1"/>
  <c r="C72" i="4"/>
  <c r="C71" i="4"/>
  <c r="C70" i="4"/>
  <c r="C66" i="4"/>
  <c r="C68" i="4" s="1"/>
  <c r="G89" i="3"/>
  <c r="I77" i="3"/>
  <c r="I76" i="3"/>
  <c r="I75" i="3"/>
  <c r="I74" i="3"/>
  <c r="J74" i="3" s="1"/>
  <c r="F74" i="3"/>
  <c r="E73" i="3"/>
  <c r="F73" i="3" s="1"/>
  <c r="F72" i="3"/>
  <c r="E72" i="3"/>
  <c r="I72" i="3" s="1"/>
  <c r="J72" i="3" s="1"/>
  <c r="E71" i="3"/>
  <c r="I71" i="3" s="1"/>
  <c r="J71" i="3" s="1"/>
  <c r="I70" i="3"/>
  <c r="J70" i="3" s="1"/>
  <c r="C70" i="3"/>
  <c r="F70" i="3" s="1"/>
  <c r="I69" i="3"/>
  <c r="C69" i="3"/>
  <c r="F69" i="3" s="1"/>
  <c r="I68" i="3"/>
  <c r="J68" i="3" s="1"/>
  <c r="I67" i="3"/>
  <c r="J67" i="3" s="1"/>
  <c r="I66" i="3"/>
  <c r="J66" i="3" s="1"/>
  <c r="E65" i="3"/>
  <c r="I65" i="3" s="1"/>
  <c r="J65" i="3" s="1"/>
  <c r="E64" i="3"/>
  <c r="I64" i="3" s="1"/>
  <c r="J64" i="3" s="1"/>
  <c r="I63" i="3"/>
  <c r="E63" i="3"/>
  <c r="F63" i="3" s="1"/>
  <c r="C63" i="3"/>
  <c r="F62" i="3"/>
  <c r="E62" i="3"/>
  <c r="I62" i="3" s="1"/>
  <c r="J62" i="3" s="1"/>
  <c r="I61" i="3"/>
  <c r="J61" i="3" s="1"/>
  <c r="I60" i="3"/>
  <c r="J60" i="3" s="1"/>
  <c r="I59" i="3"/>
  <c r="J59" i="3" s="1"/>
  <c r="E58" i="3"/>
  <c r="I58" i="3" s="1"/>
  <c r="C58" i="3"/>
  <c r="E57" i="3"/>
  <c r="I57" i="3" s="1"/>
  <c r="J57" i="3" s="1"/>
  <c r="C57" i="3"/>
  <c r="F57" i="3" s="1"/>
  <c r="E56" i="3"/>
  <c r="I56" i="3" s="1"/>
  <c r="J56" i="3" s="1"/>
  <c r="I55" i="3"/>
  <c r="J55" i="3" s="1"/>
  <c r="I54" i="3"/>
  <c r="J54" i="3" s="1"/>
  <c r="I53" i="3"/>
  <c r="J53" i="3" s="1"/>
  <c r="I52" i="3"/>
  <c r="J52" i="3" s="1"/>
  <c r="F52" i="3"/>
  <c r="G53" i="3" s="1"/>
  <c r="E52" i="3"/>
  <c r="I51" i="3"/>
  <c r="J51" i="3" s="1"/>
  <c r="A51" i="3"/>
  <c r="A52" i="3" s="1"/>
  <c r="I50" i="3"/>
  <c r="J50" i="3" s="1"/>
  <c r="I49" i="3"/>
  <c r="J49" i="3" s="1"/>
  <c r="E48" i="3"/>
  <c r="I48" i="3" s="1"/>
  <c r="E47" i="3"/>
  <c r="I47" i="3" s="1"/>
  <c r="J47" i="3" s="1"/>
  <c r="I46" i="3"/>
  <c r="J46" i="3" s="1"/>
  <c r="E46" i="3"/>
  <c r="C46" i="3"/>
  <c r="C47" i="3" s="1"/>
  <c r="A46" i="3"/>
  <c r="A47" i="3" s="1"/>
  <c r="A48" i="3" s="1"/>
  <c r="I45" i="3"/>
  <c r="J45" i="3" s="1"/>
  <c r="I44" i="3"/>
  <c r="J44" i="3" s="1"/>
  <c r="I43" i="3"/>
  <c r="J43" i="3" s="1"/>
  <c r="E42" i="3"/>
  <c r="I42" i="3" s="1"/>
  <c r="J42" i="3" s="1"/>
  <c r="I41" i="3"/>
  <c r="C41" i="3"/>
  <c r="C30" i="3" s="1"/>
  <c r="I40" i="3"/>
  <c r="A40" i="3"/>
  <c r="A41" i="3" s="1"/>
  <c r="A42" i="3" s="1"/>
  <c r="I39" i="3"/>
  <c r="J39" i="3" s="1"/>
  <c r="I38" i="3"/>
  <c r="J38" i="3" s="1"/>
  <c r="I37" i="3"/>
  <c r="J37" i="3" s="1"/>
  <c r="E36" i="3"/>
  <c r="I36" i="3" s="1"/>
  <c r="J36" i="3" s="1"/>
  <c r="A36" i="3"/>
  <c r="I35" i="3"/>
  <c r="J35" i="3" s="1"/>
  <c r="I34" i="3"/>
  <c r="J34" i="3" s="1"/>
  <c r="I33" i="3"/>
  <c r="J33" i="3" s="1"/>
  <c r="C32" i="3"/>
  <c r="E30" i="3"/>
  <c r="E31" i="3" s="1"/>
  <c r="E32" i="3" s="1"/>
  <c r="I29" i="3"/>
  <c r="I28" i="3"/>
  <c r="J28" i="3" s="1"/>
  <c r="F28" i="3"/>
  <c r="I27" i="3"/>
  <c r="I26" i="3"/>
  <c r="E25" i="3"/>
  <c r="I25" i="3" s="1"/>
  <c r="J25" i="3" s="1"/>
  <c r="C25" i="3"/>
  <c r="F25" i="3" s="1"/>
  <c r="I24" i="3"/>
  <c r="C24" i="3"/>
  <c r="I23" i="3"/>
  <c r="I22" i="3"/>
  <c r="J22" i="3" s="1"/>
  <c r="E22" i="3"/>
  <c r="C22" i="3"/>
  <c r="F22" i="3" s="1"/>
  <c r="I21" i="3"/>
  <c r="C21" i="3"/>
  <c r="F21" i="3" s="1"/>
  <c r="E20" i="3"/>
  <c r="I20" i="3" s="1"/>
  <c r="J20" i="3" s="1"/>
  <c r="E19" i="3"/>
  <c r="I19" i="3" s="1"/>
  <c r="J19" i="3" s="1"/>
  <c r="C19" i="3"/>
  <c r="F19" i="3" s="1"/>
  <c r="E18" i="3"/>
  <c r="I18" i="3" s="1"/>
  <c r="J18" i="3" s="1"/>
  <c r="C18" i="3"/>
  <c r="E17" i="3"/>
  <c r="I17" i="3" s="1"/>
  <c r="J17" i="3" s="1"/>
  <c r="C17" i="3"/>
  <c r="F17" i="3" s="1"/>
  <c r="E16" i="3"/>
  <c r="I16" i="3" s="1"/>
  <c r="J16" i="3" s="1"/>
  <c r="I15" i="3"/>
  <c r="J15" i="3" s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I14" i="3"/>
  <c r="J14" i="3" s="1"/>
  <c r="I13" i="3"/>
  <c r="J13" i="3" s="1"/>
  <c r="I12" i="3"/>
  <c r="J12" i="3" s="1"/>
  <c r="F12" i="3"/>
  <c r="I11" i="3"/>
  <c r="J11" i="3" s="1"/>
  <c r="F11" i="3"/>
  <c r="I10" i="3"/>
  <c r="J10" i="3" s="1"/>
  <c r="F10" i="3"/>
  <c r="A10" i="3"/>
  <c r="A11" i="3" s="1"/>
  <c r="A12" i="3" s="1"/>
  <c r="G81" i="2"/>
  <c r="F66" i="2"/>
  <c r="E65" i="2"/>
  <c r="C65" i="2"/>
  <c r="F65" i="2" s="1"/>
  <c r="E64" i="2"/>
  <c r="C64" i="2"/>
  <c r="F64" i="2" s="1"/>
  <c r="G67" i="2" s="1"/>
  <c r="E60" i="2"/>
  <c r="F60" i="2" s="1"/>
  <c r="E59" i="2"/>
  <c r="F59" i="2" s="1"/>
  <c r="E58" i="2"/>
  <c r="C58" i="2"/>
  <c r="F58" i="2" s="1"/>
  <c r="F57" i="2"/>
  <c r="G61" i="2" s="1"/>
  <c r="E57" i="2"/>
  <c r="E53" i="2"/>
  <c r="C53" i="2"/>
  <c r="E52" i="2"/>
  <c r="F52" i="2" s="1"/>
  <c r="C52" i="2"/>
  <c r="E51" i="2"/>
  <c r="F51" i="2" s="1"/>
  <c r="G54" i="2" s="1"/>
  <c r="E47" i="2"/>
  <c r="F47" i="2" s="1"/>
  <c r="G48" i="2" s="1"/>
  <c r="E43" i="2"/>
  <c r="E42" i="2"/>
  <c r="E41" i="2"/>
  <c r="C41" i="2"/>
  <c r="F41" i="2" s="1"/>
  <c r="G44" i="2" s="1"/>
  <c r="E37" i="2"/>
  <c r="F37" i="2" s="1"/>
  <c r="E36" i="2"/>
  <c r="E35" i="2"/>
  <c r="C31" i="2"/>
  <c r="E28" i="2"/>
  <c r="E29" i="2" s="1"/>
  <c r="E30" i="2" s="1"/>
  <c r="E31" i="2" s="1"/>
  <c r="F31" i="2" s="1"/>
  <c r="E27" i="2"/>
  <c r="E26" i="2"/>
  <c r="E25" i="2"/>
  <c r="E24" i="2"/>
  <c r="C24" i="2"/>
  <c r="F24" i="2" s="1"/>
  <c r="E23" i="2"/>
  <c r="E22" i="2"/>
  <c r="E21" i="2"/>
  <c r="C21" i="2"/>
  <c r="F21" i="2" s="1"/>
  <c r="E20" i="2"/>
  <c r="F20" i="2" s="1"/>
  <c r="E19" i="2"/>
  <c r="C19" i="2"/>
  <c r="E18" i="2"/>
  <c r="C18" i="2"/>
  <c r="E17" i="2"/>
  <c r="C17" i="2"/>
  <c r="C27" i="2" s="1"/>
  <c r="F27" i="2" s="1"/>
  <c r="E16" i="2"/>
  <c r="F16" i="2" s="1"/>
  <c r="G32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E12" i="2"/>
  <c r="F12" i="2" s="1"/>
  <c r="E11" i="2"/>
  <c r="F11" i="2" s="1"/>
  <c r="E10" i="2"/>
  <c r="F10" i="2" s="1"/>
  <c r="G70" i="2" s="1"/>
  <c r="A10" i="2"/>
  <c r="A11" i="2" s="1"/>
  <c r="A12" i="2" s="1"/>
  <c r="A65" i="1"/>
  <c r="A66" i="1" s="1"/>
  <c r="A67" i="1" s="1"/>
  <c r="A68" i="1" s="1"/>
  <c r="A69" i="1" s="1"/>
  <c r="A70" i="1" s="1"/>
  <c r="D60" i="1"/>
  <c r="F44" i="1"/>
  <c r="F43" i="1"/>
  <c r="F42" i="1"/>
  <c r="F41" i="1"/>
  <c r="F40" i="1"/>
  <c r="A40" i="1"/>
  <c r="A41" i="1" s="1"/>
  <c r="A42" i="1" s="1"/>
  <c r="A43" i="1" s="1"/>
  <c r="A44" i="1" s="1"/>
  <c r="F39" i="1"/>
  <c r="A39" i="1"/>
  <c r="F37" i="1"/>
  <c r="F36" i="1"/>
  <c r="F35" i="1"/>
  <c r="A35" i="1"/>
  <c r="A36" i="1" s="1"/>
  <c r="A37" i="1" s="1"/>
  <c r="F33" i="1"/>
  <c r="A33" i="1"/>
  <c r="F32" i="1"/>
  <c r="A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F16" i="1"/>
  <c r="F15" i="1"/>
  <c r="F14" i="1"/>
  <c r="A14" i="1"/>
  <c r="A15" i="1" s="1"/>
  <c r="A16" i="1" s="1"/>
  <c r="C38" i="4" l="1"/>
  <c r="C27" i="3"/>
  <c r="F27" i="3" s="1"/>
  <c r="G46" i="1"/>
  <c r="G17" i="1"/>
  <c r="F17" i="2"/>
  <c r="F19" i="2"/>
  <c r="C36" i="2"/>
  <c r="F36" i="2" s="1"/>
  <c r="G13" i="3"/>
  <c r="F20" i="3"/>
  <c r="J21" i="3"/>
  <c r="F42" i="3"/>
  <c r="A55" i="3"/>
  <c r="A56" i="3" s="1"/>
  <c r="A57" i="3" s="1"/>
  <c r="A58" i="3" s="1"/>
  <c r="J58" i="3"/>
  <c r="J63" i="3"/>
  <c r="J69" i="3"/>
  <c r="G13" i="1"/>
  <c r="F53" i="2"/>
  <c r="C23" i="3"/>
  <c r="I30" i="3"/>
  <c r="F36" i="3"/>
  <c r="G37" i="3" s="1"/>
  <c r="I73" i="3"/>
  <c r="J73" i="3" s="1"/>
  <c r="G31" i="1"/>
  <c r="G34" i="1"/>
  <c r="G38" i="1"/>
  <c r="F18" i="2"/>
  <c r="C35" i="2"/>
  <c r="C30" i="2" s="1"/>
  <c r="J24" i="3"/>
  <c r="J41" i="3"/>
  <c r="F65" i="3"/>
  <c r="A289" i="7"/>
  <c r="A290" i="7" s="1"/>
  <c r="A291" i="7" s="1"/>
  <c r="A292" i="7" s="1"/>
  <c r="A293" i="7" s="1"/>
  <c r="A294" i="7" s="1"/>
  <c r="A295" i="7" s="1"/>
  <c r="A284" i="7"/>
  <c r="A285" i="7" s="1"/>
  <c r="A286" i="7" s="1"/>
  <c r="A211" i="8"/>
  <c r="A197" i="8"/>
  <c r="E270" i="7"/>
  <c r="F270" i="7" s="1"/>
  <c r="F245" i="7"/>
  <c r="F38" i="7"/>
  <c r="E117" i="7"/>
  <c r="E135" i="7"/>
  <c r="E136" i="7" s="1"/>
  <c r="F136" i="7" s="1"/>
  <c r="F54" i="7"/>
  <c r="E222" i="7"/>
  <c r="E266" i="7" s="1"/>
  <c r="E132" i="7"/>
  <c r="E147" i="8"/>
  <c r="E170" i="8" s="1"/>
  <c r="E193" i="8" s="1"/>
  <c r="E253" i="8" s="1"/>
  <c r="E289" i="8" s="1"/>
  <c r="E298" i="8" s="1"/>
  <c r="F298" i="8" s="1"/>
  <c r="F101" i="8"/>
  <c r="C51" i="8"/>
  <c r="F51" i="8" s="1"/>
  <c r="F46" i="8"/>
  <c r="G11" i="7"/>
  <c r="F25" i="7"/>
  <c r="C19" i="7"/>
  <c r="F77" i="7"/>
  <c r="E336" i="7"/>
  <c r="F336" i="7" s="1"/>
  <c r="F93" i="7"/>
  <c r="F162" i="7"/>
  <c r="G181" i="7" s="1"/>
  <c r="E167" i="7"/>
  <c r="F167" i="7" s="1"/>
  <c r="A202" i="7"/>
  <c r="A203" i="7" s="1"/>
  <c r="E272" i="7"/>
  <c r="F272" i="7" s="1"/>
  <c r="F247" i="7"/>
  <c r="E342" i="7"/>
  <c r="F342" i="7" s="1"/>
  <c r="F134" i="8"/>
  <c r="E124" i="7"/>
  <c r="F192" i="7"/>
  <c r="E225" i="7"/>
  <c r="F225" i="7" s="1"/>
  <c r="F200" i="7"/>
  <c r="F258" i="7"/>
  <c r="E301" i="7"/>
  <c r="F301" i="7" s="1"/>
  <c r="F292" i="7"/>
  <c r="Q331" i="7"/>
  <c r="S321" i="7" s="1"/>
  <c r="S328" i="7" s="1"/>
  <c r="G367" i="7"/>
  <c r="E398" i="7"/>
  <c r="F398" i="7" s="1"/>
  <c r="F406" i="7"/>
  <c r="F199" i="8"/>
  <c r="F292" i="8"/>
  <c r="C293" i="8"/>
  <c r="A330" i="8"/>
  <c r="A307" i="8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E50" i="7"/>
  <c r="F50" i="7" s="1"/>
  <c r="F236" i="7"/>
  <c r="E257" i="7"/>
  <c r="F257" i="7" s="1"/>
  <c r="E262" i="7"/>
  <c r="F262" i="7" s="1"/>
  <c r="F239" i="7"/>
  <c r="U331" i="7"/>
  <c r="F32" i="8"/>
  <c r="F34" i="8"/>
  <c r="F153" i="8"/>
  <c r="F47" i="8"/>
  <c r="F195" i="8"/>
  <c r="F262" i="8"/>
  <c r="E299" i="8"/>
  <c r="F299" i="8" s="1"/>
  <c r="G328" i="8"/>
  <c r="E346" i="8" s="1"/>
  <c r="F346" i="8" s="1"/>
  <c r="G347" i="8" s="1"/>
  <c r="E69" i="8"/>
  <c r="F69" i="8" s="1"/>
  <c r="F172" i="8"/>
  <c r="F303" i="8"/>
  <c r="F15" i="7"/>
  <c r="F23" i="7"/>
  <c r="F153" i="7"/>
  <c r="G159" i="7" s="1"/>
  <c r="F164" i="7"/>
  <c r="F279" i="7"/>
  <c r="F284" i="7"/>
  <c r="G287" i="7" s="1"/>
  <c r="F286" i="7"/>
  <c r="F309" i="7"/>
  <c r="G319" i="7" s="1"/>
  <c r="F316" i="7"/>
  <c r="F408" i="7"/>
  <c r="F14" i="8"/>
  <c r="G27" i="8" s="1"/>
  <c r="A36" i="8"/>
  <c r="A37" i="8" s="1"/>
  <c r="A38" i="8" s="1"/>
  <c r="A39" i="8" s="1"/>
  <c r="A40" i="8" s="1"/>
  <c r="F37" i="8"/>
  <c r="F39" i="8"/>
  <c r="F48" i="8"/>
  <c r="F76" i="8"/>
  <c r="F78" i="8"/>
  <c r="F177" i="8"/>
  <c r="F196" i="8"/>
  <c r="F290" i="8"/>
  <c r="F353" i="8"/>
  <c r="F30" i="2"/>
  <c r="F32" i="3"/>
  <c r="I32" i="3"/>
  <c r="J32" i="3" s="1"/>
  <c r="G56" i="1"/>
  <c r="G52" i="1"/>
  <c r="G53" i="1"/>
  <c r="G55" i="1"/>
  <c r="G51" i="1"/>
  <c r="G57" i="1"/>
  <c r="G54" i="1"/>
  <c r="G50" i="1"/>
  <c r="G49" i="1"/>
  <c r="G76" i="2"/>
  <c r="G79" i="2"/>
  <c r="G75" i="2"/>
  <c r="G77" i="2"/>
  <c r="G78" i="2"/>
  <c r="G74" i="2"/>
  <c r="G73" i="2"/>
  <c r="J23" i="3"/>
  <c r="F23" i="3"/>
  <c r="C29" i="3"/>
  <c r="J30" i="3"/>
  <c r="F30" i="3"/>
  <c r="C48" i="3"/>
  <c r="F48" i="3" s="1"/>
  <c r="F47" i="3"/>
  <c r="G13" i="2"/>
  <c r="C42" i="2"/>
  <c r="F16" i="3"/>
  <c r="G33" i="3" s="1"/>
  <c r="F18" i="3"/>
  <c r="F24" i="3"/>
  <c r="F41" i="3"/>
  <c r="F56" i="3"/>
  <c r="G59" i="3" s="1"/>
  <c r="F58" i="3"/>
  <c r="A61" i="3"/>
  <c r="F64" i="3"/>
  <c r="G66" i="3" s="1"/>
  <c r="F71" i="3"/>
  <c r="G75" i="3" s="1"/>
  <c r="C23" i="2"/>
  <c r="F35" i="2"/>
  <c r="G38" i="2" s="1"/>
  <c r="H70" i="2" s="1"/>
  <c r="C25" i="2"/>
  <c r="C29" i="2"/>
  <c r="F29" i="2" s="1"/>
  <c r="A34" i="2"/>
  <c r="G78" i="3"/>
  <c r="I31" i="3"/>
  <c r="C40" i="3"/>
  <c r="F46" i="3"/>
  <c r="G49" i="3" s="1"/>
  <c r="C67" i="4"/>
  <c r="C206" i="8"/>
  <c r="E220" i="7"/>
  <c r="F128" i="7"/>
  <c r="C60" i="7"/>
  <c r="F60" i="7" s="1"/>
  <c r="F59" i="7"/>
  <c r="E72" i="7" s="1"/>
  <c r="F72" i="7" s="1"/>
  <c r="E118" i="7"/>
  <c r="F118" i="7" s="1"/>
  <c r="F117" i="7"/>
  <c r="F222" i="7"/>
  <c r="E186" i="7"/>
  <c r="E112" i="7"/>
  <c r="F112" i="7" s="1"/>
  <c r="F31" i="7"/>
  <c r="E187" i="7"/>
  <c r="F113" i="7"/>
  <c r="E116" i="7"/>
  <c r="F36" i="7"/>
  <c r="F135" i="7"/>
  <c r="E334" i="7"/>
  <c r="F334" i="7" s="1"/>
  <c r="F92" i="7"/>
  <c r="E223" i="7"/>
  <c r="F223" i="7" s="1"/>
  <c r="F132" i="7"/>
  <c r="F163" i="7"/>
  <c r="E156" i="8"/>
  <c r="E181" i="8" s="1"/>
  <c r="E202" i="8" s="1"/>
  <c r="E261" i="8" s="1"/>
  <c r="E293" i="8" s="1"/>
  <c r="E302" i="8" s="1"/>
  <c r="F116" i="8"/>
  <c r="A14" i="7"/>
  <c r="A15" i="7" s="1"/>
  <c r="A16" i="7" s="1"/>
  <c r="A28" i="7"/>
  <c r="E185" i="7"/>
  <c r="F30" i="7"/>
  <c r="G106" i="7" s="1"/>
  <c r="F33" i="7"/>
  <c r="E115" i="7"/>
  <c r="F35" i="7"/>
  <c r="F48" i="7"/>
  <c r="A8" i="7"/>
  <c r="A9" i="7" s="1"/>
  <c r="A10" i="7" s="1"/>
  <c r="F41" i="7"/>
  <c r="F53" i="7"/>
  <c r="G412" i="7"/>
  <c r="E168" i="7"/>
  <c r="F168" i="7" s="1"/>
  <c r="E244" i="7"/>
  <c r="E397" i="7"/>
  <c r="F397" i="7" s="1"/>
  <c r="F24" i="8"/>
  <c r="A45" i="8"/>
  <c r="A42" i="8"/>
  <c r="A43" i="8" s="1"/>
  <c r="A44" i="8" s="1"/>
  <c r="E112" i="8"/>
  <c r="F112" i="8" s="1"/>
  <c r="F111" i="8"/>
  <c r="A151" i="8"/>
  <c r="A149" i="8"/>
  <c r="A150" i="8" s="1"/>
  <c r="E333" i="7"/>
  <c r="F333" i="7" s="1"/>
  <c r="E221" i="7"/>
  <c r="F131" i="7"/>
  <c r="E261" i="7"/>
  <c r="F261" i="7" s="1"/>
  <c r="F238" i="7"/>
  <c r="F315" i="7"/>
  <c r="E385" i="7"/>
  <c r="F385" i="7" s="1"/>
  <c r="G386" i="7" s="1"/>
  <c r="A298" i="7"/>
  <c r="E146" i="8"/>
  <c r="E169" i="8" s="1"/>
  <c r="E192" i="8" s="1"/>
  <c r="E252" i="8" s="1"/>
  <c r="F252" i="8" s="1"/>
  <c r="F100" i="8"/>
  <c r="F16" i="8"/>
  <c r="C18" i="8"/>
  <c r="F18" i="8" s="1"/>
  <c r="F20" i="8"/>
  <c r="F22" i="8"/>
  <c r="E145" i="8"/>
  <c r="E168" i="8" s="1"/>
  <c r="E191" i="8" s="1"/>
  <c r="E251" i="8" s="1"/>
  <c r="F99" i="8"/>
  <c r="E180" i="8"/>
  <c r="F180" i="8" s="1"/>
  <c r="F114" i="8"/>
  <c r="F117" i="8"/>
  <c r="F226" i="7"/>
  <c r="A276" i="7"/>
  <c r="A277" i="7" s="1"/>
  <c r="A278" i="7" s="1"/>
  <c r="A279" i="7" s="1"/>
  <c r="A280" i="7" s="1"/>
  <c r="E293" i="7"/>
  <c r="G362" i="8"/>
  <c r="G11" i="8"/>
  <c r="E150" i="8"/>
  <c r="F104" i="8"/>
  <c r="E105" i="8"/>
  <c r="F105" i="8" s="1"/>
  <c r="E232" i="8"/>
  <c r="F232" i="8" s="1"/>
  <c r="F85" i="8"/>
  <c r="F103" i="8"/>
  <c r="F149" i="8"/>
  <c r="E178" i="8"/>
  <c r="E200" i="8" s="1"/>
  <c r="F15" i="8"/>
  <c r="F17" i="8"/>
  <c r="C19" i="8"/>
  <c r="F19" i="8" s="1"/>
  <c r="F21" i="8"/>
  <c r="F23" i="8"/>
  <c r="F25" i="8"/>
  <c r="F118" i="8"/>
  <c r="E157" i="8"/>
  <c r="E182" i="8" s="1"/>
  <c r="F182" i="8" s="1"/>
  <c r="F120" i="8"/>
  <c r="C160" i="8"/>
  <c r="F156" i="8"/>
  <c r="C79" i="8"/>
  <c r="F79" i="8" s="1"/>
  <c r="F210" i="8"/>
  <c r="C291" i="8"/>
  <c r="F291" i="8" s="1"/>
  <c r="F300" i="8"/>
  <c r="F302" i="8"/>
  <c r="C49" i="8"/>
  <c r="F49" i="8" s="1"/>
  <c r="F121" i="8"/>
  <c r="F169" i="8"/>
  <c r="C185" i="8"/>
  <c r="C193" i="8"/>
  <c r="F200" i="8"/>
  <c r="F211" i="8"/>
  <c r="A227" i="8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F284" i="8"/>
  <c r="C289" i="8"/>
  <c r="F289" i="8" s="1"/>
  <c r="F178" i="8"/>
  <c r="E222" i="8"/>
  <c r="F222" i="8" s="1"/>
  <c r="E223" i="8" s="1"/>
  <c r="F223" i="8" s="1"/>
  <c r="G225" i="8" s="1"/>
  <c r="F253" i="8"/>
  <c r="A345" i="8"/>
  <c r="A331" i="8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C20" i="7" l="1"/>
  <c r="F20" i="7" s="1"/>
  <c r="F19" i="7"/>
  <c r="F170" i="8"/>
  <c r="F146" i="8"/>
  <c r="F147" i="8"/>
  <c r="E125" i="7"/>
  <c r="F125" i="7" s="1"/>
  <c r="F124" i="7"/>
  <c r="F193" i="8"/>
  <c r="F192" i="8"/>
  <c r="J27" i="3"/>
  <c r="A40" i="2"/>
  <c r="A35" i="2"/>
  <c r="A36" i="2" s="1"/>
  <c r="A37" i="2" s="1"/>
  <c r="F42" i="2"/>
  <c r="C43" i="2"/>
  <c r="F43" i="2" s="1"/>
  <c r="J48" i="3"/>
  <c r="F168" i="8"/>
  <c r="G187" i="8" s="1"/>
  <c r="F261" i="8"/>
  <c r="A299" i="7"/>
  <c r="A300" i="7" s="1"/>
  <c r="A301" i="7" s="1"/>
  <c r="A302" i="7" s="1"/>
  <c r="A303" i="7" s="1"/>
  <c r="A304" i="7" s="1"/>
  <c r="A305" i="7" s="1"/>
  <c r="A308" i="7"/>
  <c r="E208" i="7"/>
  <c r="F185" i="7"/>
  <c r="G204" i="7" s="1"/>
  <c r="E191" i="7"/>
  <c r="F116" i="7"/>
  <c r="F202" i="8"/>
  <c r="F191" i="8"/>
  <c r="G212" i="8" s="1"/>
  <c r="F181" i="8"/>
  <c r="F145" i="8"/>
  <c r="G164" i="8" s="1"/>
  <c r="G370" i="8"/>
  <c r="G366" i="8"/>
  <c r="G369" i="8"/>
  <c r="G365" i="8"/>
  <c r="G368" i="8"/>
  <c r="G364" i="8"/>
  <c r="G371" i="8"/>
  <c r="G367" i="8"/>
  <c r="F293" i="8"/>
  <c r="E269" i="7"/>
  <c r="F269" i="7" s="1"/>
  <c r="F244" i="7"/>
  <c r="E190" i="7"/>
  <c r="F115" i="7"/>
  <c r="A108" i="7"/>
  <c r="A110" i="7" s="1"/>
  <c r="A111" i="7" s="1"/>
  <c r="A112" i="7" s="1"/>
  <c r="A113" i="7" s="1"/>
  <c r="A30" i="7"/>
  <c r="A31" i="7" s="1"/>
  <c r="A32" i="7" s="1"/>
  <c r="A33" i="7" s="1"/>
  <c r="F157" i="8"/>
  <c r="E209" i="7"/>
  <c r="F186" i="7"/>
  <c r="C26" i="3"/>
  <c r="J40" i="3"/>
  <c r="F40" i="3"/>
  <c r="G43" i="3" s="1"/>
  <c r="H78" i="3" s="1"/>
  <c r="I78" i="3" s="1"/>
  <c r="C31" i="3"/>
  <c r="F31" i="3" s="1"/>
  <c r="C22" i="2"/>
  <c r="F23" i="2"/>
  <c r="A68" i="3"/>
  <c r="A62" i="3"/>
  <c r="A63" i="3" s="1"/>
  <c r="A64" i="3" s="1"/>
  <c r="A65" i="3" s="1"/>
  <c r="F29" i="3"/>
  <c r="J29" i="3"/>
  <c r="G80" i="2"/>
  <c r="G83" i="2"/>
  <c r="G85" i="2" s="1"/>
  <c r="G58" i="1"/>
  <c r="G60" i="1" s="1"/>
  <c r="G62" i="1" s="1"/>
  <c r="I63" i="1" s="1"/>
  <c r="J31" i="3"/>
  <c r="C26" i="2"/>
  <c r="F26" i="2" s="1"/>
  <c r="F25" i="2"/>
  <c r="A349" i="8"/>
  <c r="A346" i="8"/>
  <c r="C186" i="8"/>
  <c r="F186" i="8" s="1"/>
  <c r="F185" i="8"/>
  <c r="F293" i="7"/>
  <c r="E302" i="7"/>
  <c r="F302" i="7" s="1"/>
  <c r="A155" i="8"/>
  <c r="A152" i="8"/>
  <c r="A153" i="8" s="1"/>
  <c r="A154" i="8" s="1"/>
  <c r="A46" i="8"/>
  <c r="A47" i="8" s="1"/>
  <c r="A48" i="8" s="1"/>
  <c r="A49" i="8" s="1"/>
  <c r="A50" i="8"/>
  <c r="A17" i="7"/>
  <c r="A18" i="7" s="1"/>
  <c r="A19" i="7"/>
  <c r="A20" i="7" s="1"/>
  <c r="A21" i="7" s="1"/>
  <c r="A22" i="7" s="1"/>
  <c r="A23" i="7" s="1"/>
  <c r="A24" i="7" s="1"/>
  <c r="A25" i="7" s="1"/>
  <c r="F187" i="7"/>
  <c r="E210" i="7"/>
  <c r="F220" i="7"/>
  <c r="E241" i="7"/>
  <c r="C161" i="8"/>
  <c r="F161" i="8" s="1"/>
  <c r="F160" i="8"/>
  <c r="E203" i="8"/>
  <c r="E183" i="8"/>
  <c r="F183" i="8" s="1"/>
  <c r="E173" i="8"/>
  <c r="F150" i="8"/>
  <c r="F251" i="8"/>
  <c r="G271" i="8" s="1"/>
  <c r="E288" i="8"/>
  <c r="F221" i="7"/>
  <c r="E242" i="7"/>
  <c r="G421" i="7"/>
  <c r="G417" i="7"/>
  <c r="G418" i="7"/>
  <c r="G422" i="7"/>
  <c r="G416" i="7"/>
  <c r="G420" i="7"/>
  <c r="G415" i="7"/>
  <c r="G419" i="7"/>
  <c r="G414" i="7"/>
  <c r="G424" i="7" s="1"/>
  <c r="G426" i="7" s="1"/>
  <c r="F266" i="7"/>
  <c r="E267" i="7"/>
  <c r="F206" i="8"/>
  <c r="C207" i="8"/>
  <c r="F207" i="8" s="1"/>
  <c r="G87" i="3"/>
  <c r="G85" i="3"/>
  <c r="G83" i="3"/>
  <c r="G81" i="3"/>
  <c r="G86" i="3"/>
  <c r="G84" i="3"/>
  <c r="G82" i="3"/>
  <c r="C28" i="2" l="1"/>
  <c r="F28" i="2" s="1"/>
  <c r="F22" i="2"/>
  <c r="E213" i="7"/>
  <c r="F191" i="7"/>
  <c r="E231" i="7"/>
  <c r="F208" i="7"/>
  <c r="G227" i="7" s="1"/>
  <c r="A41" i="2"/>
  <c r="A42" i="2" s="1"/>
  <c r="A43" i="2" s="1"/>
  <c r="A46" i="2"/>
  <c r="F267" i="7"/>
  <c r="E335" i="7"/>
  <c r="F335" i="7" s="1"/>
  <c r="E263" i="8"/>
  <c r="F263" i="8" s="1"/>
  <c r="E204" i="8"/>
  <c r="F204" i="8" s="1"/>
  <c r="F203" i="8"/>
  <c r="E233" i="7"/>
  <c r="F210" i="7"/>
  <c r="A52" i="8"/>
  <c r="A51" i="8"/>
  <c r="E265" i="7"/>
  <c r="F242" i="7"/>
  <c r="A350" i="8"/>
  <c r="A351" i="8" s="1"/>
  <c r="A352" i="8" s="1"/>
  <c r="A353" i="8" s="1"/>
  <c r="A356" i="8"/>
  <c r="A357" i="8" s="1"/>
  <c r="J26" i="3"/>
  <c r="F26" i="3"/>
  <c r="G374" i="8"/>
  <c r="G376" i="8" s="1"/>
  <c r="G372" i="8"/>
  <c r="A309" i="7"/>
  <c r="A310" i="7" s="1"/>
  <c r="A311" i="7" s="1"/>
  <c r="A312" i="7" s="1"/>
  <c r="A313" i="7" s="1"/>
  <c r="A314" i="7" s="1"/>
  <c r="A315" i="7" s="1"/>
  <c r="A316" i="7" s="1"/>
  <c r="A317" i="7" s="1"/>
  <c r="A318" i="7" s="1"/>
  <c r="A321" i="7"/>
  <c r="E264" i="7"/>
  <c r="F264" i="7" s="1"/>
  <c r="F241" i="7"/>
  <c r="A80" i="3"/>
  <c r="A81" i="3" s="1"/>
  <c r="A82" i="3" s="1"/>
  <c r="A83" i="3" s="1"/>
  <c r="A84" i="3" s="1"/>
  <c r="A85" i="3" s="1"/>
  <c r="A86" i="3" s="1"/>
  <c r="A87" i="3" s="1"/>
  <c r="A88" i="3" s="1"/>
  <c r="A89" i="3" s="1"/>
  <c r="A69" i="3"/>
  <c r="A70" i="3" s="1"/>
  <c r="A71" i="3" s="1"/>
  <c r="A72" i="3" s="1"/>
  <c r="A73" i="3" s="1"/>
  <c r="A74" i="3" s="1"/>
  <c r="F209" i="7"/>
  <c r="E232" i="7"/>
  <c r="E174" i="8"/>
  <c r="F174" i="8" s="1"/>
  <c r="F173" i="8"/>
  <c r="G91" i="3"/>
  <c r="G93" i="3" s="1"/>
  <c r="G88" i="3"/>
  <c r="E297" i="8"/>
  <c r="F297" i="8" s="1"/>
  <c r="G304" i="8" s="1"/>
  <c r="F288" i="8"/>
  <c r="G294" i="8" s="1"/>
  <c r="A156" i="8"/>
  <c r="A157" i="8" s="1"/>
  <c r="A158" i="8" s="1"/>
  <c r="A159" i="8"/>
  <c r="F190" i="7"/>
  <c r="E212" i="7"/>
  <c r="H13" i="4"/>
  <c r="H362" i="8" l="1"/>
  <c r="H93" i="3"/>
  <c r="H95" i="3" s="1"/>
  <c r="A160" i="8"/>
  <c r="A161" i="8" s="1"/>
  <c r="A162" i="8"/>
  <c r="A163" i="8" s="1"/>
  <c r="A53" i="8"/>
  <c r="A54" i="8" s="1"/>
  <c r="A55" i="8" s="1"/>
  <c r="A56" i="8" s="1"/>
  <c r="A57" i="8" s="1"/>
  <c r="A58" i="8" s="1"/>
  <c r="A59" i="8" s="1"/>
  <c r="A60" i="8" s="1"/>
  <c r="A61" i="8" s="1"/>
  <c r="A70" i="8"/>
  <c r="A50" i="2"/>
  <c r="A47" i="2"/>
  <c r="E214" i="7"/>
  <c r="F214" i="7" s="1"/>
  <c r="F213" i="7"/>
  <c r="E235" i="7"/>
  <c r="F212" i="7"/>
  <c r="A34" i="4"/>
  <c r="A35" i="4" s="1"/>
  <c r="A30" i="4"/>
  <c r="A31" i="4" s="1"/>
  <c r="A32" i="4" s="1"/>
  <c r="A33" i="4" s="1"/>
  <c r="E253" i="7"/>
  <c r="F232" i="7"/>
  <c r="A345" i="7"/>
  <c r="A388" i="7"/>
  <c r="A359" i="8"/>
  <c r="A358" i="8"/>
  <c r="F265" i="7"/>
  <c r="E295" i="7"/>
  <c r="E254" i="7"/>
  <c r="F233" i="7"/>
  <c r="F231" i="7"/>
  <c r="G248" i="7" s="1"/>
  <c r="E252" i="7"/>
  <c r="H19" i="4" l="1"/>
  <c r="H95" i="4"/>
  <c r="A389" i="7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2" i="7"/>
  <c r="A403" i="7" s="1"/>
  <c r="A404" i="7" s="1"/>
  <c r="A405" i="7" s="1"/>
  <c r="A406" i="7" s="1"/>
  <c r="A407" i="7" s="1"/>
  <c r="A408" i="7" s="1"/>
  <c r="A409" i="7" s="1"/>
  <c r="A75" i="8"/>
  <c r="A76" i="8" s="1"/>
  <c r="A77" i="8" s="1"/>
  <c r="A78" i="8" s="1"/>
  <c r="A79" i="8" s="1"/>
  <c r="A80" i="8" s="1"/>
  <c r="A81" i="8" s="1"/>
  <c r="A82" i="8" s="1"/>
  <c r="A83" i="8" s="1"/>
  <c r="A84" i="8" s="1"/>
  <c r="A71" i="8"/>
  <c r="A72" i="8" s="1"/>
  <c r="A73" i="8" s="1"/>
  <c r="A74" i="8" s="1"/>
  <c r="E304" i="7"/>
  <c r="F304" i="7" s="1"/>
  <c r="F295" i="7"/>
  <c r="A369" i="7"/>
  <c r="A346" i="7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E324" i="7"/>
  <c r="F324" i="7" s="1"/>
  <c r="F253" i="7"/>
  <c r="A36" i="4"/>
  <c r="A40" i="4" s="1"/>
  <c r="A42" i="4" s="1"/>
  <c r="F235" i="7"/>
  <c r="E256" i="7"/>
  <c r="F256" i="7" s="1"/>
  <c r="A56" i="2"/>
  <c r="A51" i="2"/>
  <c r="A52" i="2" s="1"/>
  <c r="A53" i="2" s="1"/>
  <c r="E291" i="7"/>
  <c r="F254" i="7"/>
  <c r="E290" i="7"/>
  <c r="F252" i="7"/>
  <c r="G273" i="7" s="1"/>
  <c r="H122" i="4" l="1"/>
  <c r="H85" i="4"/>
  <c r="H60" i="4"/>
  <c r="E300" i="7"/>
  <c r="F291" i="7"/>
  <c r="A63" i="2"/>
  <c r="A64" i="2" s="1"/>
  <c r="A65" i="2" s="1"/>
  <c r="A66" i="2" s="1"/>
  <c r="A57" i="2"/>
  <c r="A58" i="2" s="1"/>
  <c r="A59" i="2" s="1"/>
  <c r="A60" i="2" s="1"/>
  <c r="A37" i="4"/>
  <c r="A38" i="4" s="1"/>
  <c r="A39" i="4" s="1"/>
  <c r="F290" i="7"/>
  <c r="G296" i="7" s="1"/>
  <c r="E299" i="7"/>
  <c r="A384" i="7"/>
  <c r="A385" i="7" s="1"/>
  <c r="A370" i="7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G127" i="4" l="1"/>
  <c r="G129" i="4" s="1"/>
  <c r="F300" i="7"/>
  <c r="E325" i="7"/>
  <c r="F325" i="7" s="1"/>
  <c r="E323" i="7"/>
  <c r="F323" i="7" s="1"/>
  <c r="G343" i="7" s="1"/>
  <c r="F299" i="7"/>
  <c r="G306" i="7" s="1"/>
  <c r="G132" i="4" l="1"/>
  <c r="G137" i="4"/>
  <c r="G138" i="4"/>
  <c r="G136" i="4"/>
  <c r="G134" i="4"/>
  <c r="G133" i="4"/>
  <c r="G131" i="4"/>
  <c r="G135" i="4"/>
  <c r="G130" i="4"/>
  <c r="H412" i="7"/>
  <c r="A41" i="4"/>
  <c r="G139" i="4" l="1"/>
  <c r="G141" i="4" s="1"/>
  <c r="A48" i="4"/>
  <c r="A43" i="4"/>
  <c r="A44" i="4" s="1"/>
  <c r="A45" i="4" s="1"/>
  <c r="A46" i="4" s="1"/>
  <c r="A47" i="4" s="1"/>
  <c r="A49" i="4" l="1"/>
  <c r="A50" i="4" s="1"/>
  <c r="A51" i="4" s="1"/>
  <c r="A52" i="4" s="1"/>
  <c r="A53" i="4" s="1"/>
  <c r="A54" i="4" s="1"/>
  <c r="A55" i="4" s="1"/>
  <c r="A56" i="4" s="1"/>
  <c r="A57" i="4" s="1"/>
  <c r="A58" i="4"/>
  <c r="A59" i="4" l="1"/>
  <c r="A61" i="4"/>
  <c r="A86" i="4" l="1"/>
  <c r="A96" i="4" s="1"/>
  <c r="A63" i="4"/>
  <c r="A97" i="4" l="1"/>
  <c r="A99" i="4" s="1"/>
  <c r="A103" i="4" s="1"/>
  <c r="A109" i="4" s="1"/>
  <c r="A112" i="4" s="1"/>
  <c r="A117" i="4" s="1"/>
  <c r="A120" i="4" s="1"/>
  <c r="A121" i="4" s="1"/>
  <c r="A123" i="4"/>
  <c r="A124" i="4" s="1"/>
  <c r="A64" i="4"/>
  <c r="A65" i="4"/>
  <c r="A88" i="4"/>
  <c r="A87" i="4"/>
  <c r="A66" i="4" l="1"/>
  <c r="A67" i="4" s="1"/>
  <c r="A68" i="4" s="1"/>
  <c r="A69" i="4"/>
  <c r="A89" i="4"/>
  <c r="A90" i="4"/>
  <c r="A98" i="4"/>
  <c r="A100" i="4" l="1"/>
  <c r="A70" i="4"/>
  <c r="A71" i="4" s="1"/>
  <c r="A72" i="4" s="1"/>
  <c r="A73" i="4"/>
  <c r="A93" i="4"/>
  <c r="A91" i="4"/>
  <c r="A92" i="4" s="1"/>
  <c r="A101" i="4" l="1"/>
  <c r="A102" i="4" s="1"/>
  <c r="A94" i="4"/>
  <c r="A74" i="4"/>
  <c r="A75" i="4"/>
  <c r="A104" i="4"/>
  <c r="A105" i="4" s="1"/>
  <c r="A106" i="4" s="1"/>
  <c r="A107" i="4" s="1"/>
  <c r="A108" i="4" s="1"/>
  <c r="A110" i="4" l="1"/>
  <c r="A111" i="4" s="1"/>
  <c r="A76" i="4"/>
  <c r="A77" i="4" s="1"/>
  <c r="A78" i="4" s="1"/>
  <c r="A79" i="4" s="1"/>
  <c r="A80" i="4"/>
  <c r="A81" i="4" l="1"/>
  <c r="A82" i="4" s="1"/>
  <c r="A83" i="4" s="1"/>
  <c r="A84" i="4"/>
  <c r="A118" i="4"/>
  <c r="A119" i="4" s="1"/>
  <c r="A113" i="4"/>
  <c r="A114" i="4" s="1"/>
  <c r="A115" i="4" s="1"/>
  <c r="A116" i="4" s="1"/>
</calcChain>
</file>

<file path=xl/comments1.xml><?xml version="1.0" encoding="utf-8"?>
<comments xmlns="http://schemas.openxmlformats.org/spreadsheetml/2006/main">
  <authors>
    <author>PRESUPUESTO-3</author>
  </authors>
  <commentList>
    <comment ref="B28" authorId="0" shapeId="0">
      <text>
        <r>
          <rPr>
            <b/>
            <sz val="14"/>
            <color indexed="81"/>
            <rFont val="Tahoma"/>
            <family val="2"/>
          </rPr>
          <t>partida adicional entregada por domingo</t>
        </r>
      </text>
    </comment>
  </commentList>
</comments>
</file>

<file path=xl/sharedStrings.xml><?xml version="1.0" encoding="utf-8"?>
<sst xmlns="http://schemas.openxmlformats.org/spreadsheetml/2006/main" count="2085" uniqueCount="697">
  <si>
    <t>M3</t>
  </si>
  <si>
    <t>M2</t>
  </si>
  <si>
    <t>ML</t>
  </si>
  <si>
    <t>UD</t>
  </si>
  <si>
    <t>No.</t>
  </si>
  <si>
    <t>DESCRIPCION</t>
  </si>
  <si>
    <t>CANT.</t>
  </si>
  <si>
    <t>UND</t>
  </si>
  <si>
    <t>P.U</t>
  </si>
  <si>
    <t>VALOR</t>
  </si>
  <si>
    <t>TOTAL</t>
  </si>
  <si>
    <t>COSTOS INDIRECTOS:</t>
  </si>
  <si>
    <t>Responsabilidad y Dirección Técnica</t>
  </si>
  <si>
    <t>%</t>
  </si>
  <si>
    <t>CODIA</t>
  </si>
  <si>
    <t>Gastos Administrativos</t>
  </si>
  <si>
    <t>Seguros y Fianzas</t>
  </si>
  <si>
    <t>Ley 6-86</t>
  </si>
  <si>
    <t>Transporte</t>
  </si>
  <si>
    <t>Supervisión</t>
  </si>
  <si>
    <t>ITBIS</t>
  </si>
  <si>
    <t>Trabajos Generales</t>
  </si>
  <si>
    <t xml:space="preserve">NOTAS GENERALES </t>
  </si>
  <si>
    <t xml:space="preserve">Las Partidas con P.A. deberán ser justificadas y detalladas con facturas y análisis antes de su cubicación e incluir tres(3) cotizaciones </t>
  </si>
  <si>
    <t>El imprevisto solo podrá ser usado previa autorización de la Comisión Presidencial de Apoyo para Desarrollo Provincial</t>
  </si>
  <si>
    <t>La limpieza final y bote es requisito indispensable para la formal recepción de la obra.</t>
  </si>
  <si>
    <t>Movimiento de tierra</t>
  </si>
  <si>
    <t>SUB - TOTAL COSTOS DIRECTOS</t>
  </si>
  <si>
    <t>SUB - TOTAL COSTOS INDIRECTOS</t>
  </si>
  <si>
    <t>1-</t>
  </si>
  <si>
    <t>2-</t>
  </si>
  <si>
    <t>3-</t>
  </si>
  <si>
    <t xml:space="preserve">PRESUPUESTO </t>
  </si>
  <si>
    <t>SUB-TOTAL</t>
  </si>
  <si>
    <t>TOTAL GENERAL</t>
  </si>
  <si>
    <t>Remoción capa de rodaura</t>
  </si>
  <si>
    <t>Remoción de aceras</t>
  </si>
  <si>
    <t>Remoción de contenes</t>
  </si>
  <si>
    <t>Remoción y recolocación de tuberías de acueducto</t>
  </si>
  <si>
    <t>P.A.</t>
  </si>
  <si>
    <t>Excavación en material inservible con equipo</t>
  </si>
  <si>
    <t>Excavación de préstamo, caso I primer Kilómetro con acarreo libre</t>
  </si>
  <si>
    <t>Relleno para conformar explanación</t>
  </si>
  <si>
    <t>Escarificación de superficie</t>
  </si>
  <si>
    <t>Ac.adicional mat.  de sub rasante mejorada</t>
  </si>
  <si>
    <t>M3N</t>
  </si>
  <si>
    <t>M3C</t>
  </si>
  <si>
    <t>M3E</t>
  </si>
  <si>
    <t>Sub-Base y Base</t>
  </si>
  <si>
    <t>Sub-base gran. natural (inc. ac. primer Kilómetro)</t>
  </si>
  <si>
    <t>Base granular triturada (inc. ac. primer kilómetro)</t>
  </si>
  <si>
    <t>Sub-rasante mejorada</t>
  </si>
  <si>
    <t>Capa de Rodadura</t>
  </si>
  <si>
    <t>Carpeta de hormigón asfáltico de 2" mezclado en planta</t>
  </si>
  <si>
    <t>Riego de Imprimación</t>
  </si>
  <si>
    <t>Riego de Adherencia</t>
  </si>
  <si>
    <t xml:space="preserve">Para entrada a viviendas </t>
  </si>
  <si>
    <t>Remoción de Muros</t>
  </si>
  <si>
    <t>Drenaje</t>
  </si>
  <si>
    <t>Material de asiento clase C</t>
  </si>
  <si>
    <t xml:space="preserve">Suministro, acarreo, coloc. y compac. de mat. de relleno para tub.  con granzote
 </t>
  </si>
  <si>
    <t>Obras Complementarias</t>
  </si>
  <si>
    <t>Construccion de contenes de horm. Simple</t>
  </si>
  <si>
    <t>Construccion de aceras e=0.10, Con Malla electrosoldada (0.10 x 0.10)m</t>
  </si>
  <si>
    <t>Limpieza final y Continua</t>
  </si>
  <si>
    <t>ud</t>
  </si>
  <si>
    <t>P2</t>
  </si>
  <si>
    <t>Ud</t>
  </si>
  <si>
    <t>PINTURA</t>
  </si>
  <si>
    <t>Pintura anticorrosiva</t>
  </si>
  <si>
    <t>TERMINACION DE TECHO</t>
  </si>
  <si>
    <t>CANTIDAD</t>
  </si>
  <si>
    <t>Replanteo</t>
  </si>
  <si>
    <t>PA</t>
  </si>
  <si>
    <t>MOVIMIENTO DE TIERRA</t>
  </si>
  <si>
    <t>KM</t>
  </si>
  <si>
    <t>TRANSPORTE</t>
  </si>
  <si>
    <t>Pañete en Techos</t>
  </si>
  <si>
    <t xml:space="preserve">Cantos </t>
  </si>
  <si>
    <t>TERMINACION DE PISOS</t>
  </si>
  <si>
    <t>LB</t>
  </si>
  <si>
    <t>Zabaleta</t>
  </si>
  <si>
    <t>Mano de Obra</t>
  </si>
  <si>
    <t>Cantos</t>
  </si>
  <si>
    <t>MISCELANEOS</t>
  </si>
  <si>
    <t>Aceras y paseos de 0.10 mts de espesor</t>
  </si>
  <si>
    <t>Km</t>
  </si>
  <si>
    <t>PL</t>
  </si>
  <si>
    <t>Losa Maciza h=0.12 m. Ø 3/8 @ 0.25 A.D.</t>
  </si>
  <si>
    <t xml:space="preserve">  </t>
  </si>
  <si>
    <t>Arena</t>
  </si>
  <si>
    <t>PROYECTO: EL RIIITO</t>
  </si>
  <si>
    <t>OBRA: PRESUPUESTO CONSTRUCCION CALLES AV. GARCIA GODOY</t>
  </si>
  <si>
    <t>UBICACION: PROVINCIA LA VEGA, R.D.</t>
  </si>
  <si>
    <t>M3E-KM</t>
  </si>
  <si>
    <t>Acarreo adicional material de préstamo a 10 km</t>
  </si>
  <si>
    <t>Acarreo adicional material de base a 10 km</t>
  </si>
  <si>
    <t>Acarreo adicional material de sub-base a 10km</t>
  </si>
  <si>
    <t>Acarreo adicional material de bote producto de excavacion a 5 km</t>
  </si>
  <si>
    <t>M3E-HECT</t>
  </si>
  <si>
    <t>Relleno bajo Aceras (Suministro y Colocacion)</t>
  </si>
  <si>
    <t>Hormigon Estructural</t>
  </si>
  <si>
    <t>SEÑALIZACIÓN VERTICAL Y HORIZONTAL</t>
  </si>
  <si>
    <t>Linea de demarcacion Central discontinua</t>
  </si>
  <si>
    <t>Marca vial sobre pavimento (termoplastico)</t>
  </si>
  <si>
    <r>
      <t>M</t>
    </r>
    <r>
      <rPr>
        <sz val="10"/>
        <rFont val="Calibri"/>
        <family val="2"/>
      </rPr>
      <t>²</t>
    </r>
  </si>
  <si>
    <t>Señales Verticales Bajas Restrictivas o Reglamentarias (R)</t>
  </si>
  <si>
    <t>Señales Bajas Informativas de Destino (I)</t>
  </si>
  <si>
    <t>Acarreo adicional material No Clasificado producto de excavacion a 5 km</t>
  </si>
  <si>
    <t>Verja:</t>
  </si>
  <si>
    <t>Muro en Bloques de 8" (BNP y SNP)</t>
  </si>
  <si>
    <t>Alcantarilla de 48" para drenaje</t>
  </si>
  <si>
    <t>Registro para aguas pluvial tipo imbornal 2 parillas</t>
  </si>
  <si>
    <t xml:space="preserve">Excavación en material no clasificado </t>
  </si>
  <si>
    <t>Alcantarilla de 18" para aguas negras</t>
  </si>
  <si>
    <t>P.A</t>
  </si>
  <si>
    <t xml:space="preserve">ITBIS Elaboracion Carpata de Hormigon Asfaltico (5836.36*1.25*0.0508) </t>
  </si>
  <si>
    <t>UNIDAD</t>
  </si>
  <si>
    <t>VALOR RD$</t>
  </si>
  <si>
    <t>Tubería de Hormigón de 36"</t>
  </si>
  <si>
    <t>Ingenieria</t>
  </si>
  <si>
    <t>Mantenimiento de Transito</t>
  </si>
  <si>
    <t>Campamento</t>
  </si>
  <si>
    <t>PROYECTO "EL RIIITO"</t>
  </si>
  <si>
    <t>La Vega, República Dominicana</t>
  </si>
  <si>
    <t>PRESUPUESTO CONSTRUCCION CALLES AV. GARCIA GODOY</t>
  </si>
  <si>
    <t>Relación de Partidas y Volumetría</t>
  </si>
  <si>
    <t>NO.</t>
  </si>
  <si>
    <t>DESCRIPCIÓN</t>
  </si>
  <si>
    <t xml:space="preserve">PRECIO </t>
  </si>
  <si>
    <t>SUB-TOTAL RD$</t>
  </si>
  <si>
    <t>OBRAS PRELIMINARES :</t>
  </si>
  <si>
    <t>MOVIMIENTO DE TIERRA :</t>
  </si>
  <si>
    <t>Limpieza, desmonte y destronque Tipo B, incl. Bote</t>
  </si>
  <si>
    <t>Excavacion en Mat. No Clasificado mts acarreo libre</t>
  </si>
  <si>
    <t>Excavacion material inservible 60 mts acarreo libre</t>
  </si>
  <si>
    <t>Excavación de material de préstamo</t>
  </si>
  <si>
    <t>Relleno material granular</t>
  </si>
  <si>
    <t>Relleno Bajo Acera e=0.20</t>
  </si>
  <si>
    <t>Escarifición de superficie</t>
  </si>
  <si>
    <t>Acarreo adicional de material bote producto de  excavación a 5 km</t>
  </si>
  <si>
    <t>M3E-Hect</t>
  </si>
  <si>
    <t>Acarreo adicional de material de Prestamo a 10 km</t>
  </si>
  <si>
    <t>M3E-Km</t>
  </si>
  <si>
    <t>Acarreo adicional de material de Sub-base a 10 km</t>
  </si>
  <si>
    <t>M3E-km</t>
  </si>
  <si>
    <t>Acarreo adicional de material de base a 10 km</t>
  </si>
  <si>
    <t>Acondicionamiento Area de Bote</t>
  </si>
  <si>
    <t>Terminación de sub-rasante</t>
  </si>
  <si>
    <t>BASE Y SUB-BASE</t>
  </si>
  <si>
    <t>Sub Base Granular natural (Inc. 1er km Acarreo Libre) e=0.30mts</t>
  </si>
  <si>
    <t>Base Granular Triturada (Inc. 1ero km Acarreo Libre) e=0.20mts</t>
  </si>
  <si>
    <t>CAPA DE RODADURA</t>
  </si>
  <si>
    <t>Carpeta de Hormigón Asfáltico Caliente de 2" A 35 Kms</t>
  </si>
  <si>
    <t>Riego de imprimación 0.3 gls/m2</t>
  </si>
  <si>
    <t xml:space="preserve">Riego de adeherencia </t>
  </si>
  <si>
    <t>OBRAS COMPLEMENTARIAS</t>
  </si>
  <si>
    <t>Construccion de Conten y Bordillo en Sitio</t>
  </si>
  <si>
    <t>Construccion de Acera Peatonal, e=0.10, ancho=1.20mts</t>
  </si>
  <si>
    <t>Muro de Tierra reforzada (Mesa)</t>
  </si>
  <si>
    <t>Encache de Piedra</t>
  </si>
  <si>
    <t>Señalizacion Horizontal y Vertical</t>
  </si>
  <si>
    <t>Limpieza final y bote</t>
  </si>
  <si>
    <t xml:space="preserve">SUB-TOTAL GENERAL COSTOS DIRECTOS </t>
  </si>
  <si>
    <t>RD$</t>
  </si>
  <si>
    <t>COSTOS INDIRECTOS</t>
  </si>
  <si>
    <t>DIRECCION TECN. Y RESP. ADM.</t>
  </si>
  <si>
    <t>GASTOS ADMINISTRATIVOS</t>
  </si>
  <si>
    <t>SEGUROS Y FIANZAS</t>
  </si>
  <si>
    <t>LEY -616 (Liq. Y prest. Laborales)</t>
  </si>
  <si>
    <t>SUPERVISION</t>
  </si>
  <si>
    <t>IMPREVISTOS</t>
  </si>
  <si>
    <t>DISEÑO URBANO Y ARQUITECTONICO</t>
  </si>
  <si>
    <t xml:space="preserve">ITBIS ( 18% ) </t>
  </si>
  <si>
    <t xml:space="preserve">SUB-TOTAL COSTOS INDIRECTOS </t>
  </si>
  <si>
    <r>
      <t>TOTAL GENERAL PRESUPUESTO EDIFICIO TIPO A "</t>
    </r>
    <r>
      <rPr>
        <b/>
        <i/>
        <sz val="14"/>
        <color indexed="9"/>
        <rFont val="Cambria"/>
        <family val="1"/>
      </rPr>
      <t>EL RIIITO</t>
    </r>
    <r>
      <rPr>
        <b/>
        <sz val="14"/>
        <color indexed="9"/>
        <rFont val="Cambria"/>
        <family val="1"/>
      </rPr>
      <t>"</t>
    </r>
  </si>
  <si>
    <t>DIFERENCIA</t>
  </si>
  <si>
    <t xml:space="preserve">                              n</t>
  </si>
  <si>
    <t>Partida estudio y Diseños sera cobrada por  la Comisión Presidencial de Apoyo para Desarrollo Provincial</t>
  </si>
  <si>
    <t>La estrutura de pavimento propuesta debe ser diseñada, para confirmar los espesores de las capas de cada material propuesto. La volumetria y el presupuesto pueden variar cuando se tenga el diseño de pavimento definitivo.</t>
  </si>
  <si>
    <t>La Volumetria Suministrada por departamento de Diseño Daniel Pons</t>
  </si>
  <si>
    <t>El Campamento sera utilizado para las calles Concepcion Taveras.</t>
  </si>
  <si>
    <t>ING. MANUEL JULIAN JAVIER CARABALLO</t>
  </si>
  <si>
    <t>ING. DOMINGO LOPEZ ACOSTA</t>
  </si>
  <si>
    <t>Enc. Presupuesto CPADP</t>
  </si>
  <si>
    <t>Enc. Departamento de Ingeniería CPADP</t>
  </si>
  <si>
    <t>Aprobado Por:</t>
  </si>
  <si>
    <t>Contratista</t>
  </si>
  <si>
    <t>Acarreo adicional material de préstamo a 7.3km</t>
  </si>
  <si>
    <t>Acarreo adicional material de sub-base a 7.3km</t>
  </si>
  <si>
    <t>Acarreo adicional material de base a 18 km</t>
  </si>
  <si>
    <t xml:space="preserve">Construccion de aceras e=0.10, </t>
  </si>
  <si>
    <t>Relleno bajo Aceras (Suministro y Colocacion) a 7.3 kms</t>
  </si>
  <si>
    <t>Terminacion de superficie</t>
  </si>
  <si>
    <t>Relleno de Reposición</t>
  </si>
  <si>
    <t>P.a</t>
  </si>
  <si>
    <t>Movimiento de Tierra</t>
  </si>
  <si>
    <t>Dispensador de Papel higienico</t>
  </si>
  <si>
    <t>Dispensador de jabon</t>
  </si>
  <si>
    <t>Dispensador de Papel toalla</t>
  </si>
  <si>
    <t>Mocheta</t>
  </si>
  <si>
    <t>Fraguache</t>
  </si>
  <si>
    <t>Pañete</t>
  </si>
  <si>
    <t>Pintura base</t>
  </si>
  <si>
    <t>Desagüe de piso 2'', incluye M.o</t>
  </si>
  <si>
    <t>Fino losa de techo</t>
  </si>
  <si>
    <t>Misceláneos</t>
  </si>
  <si>
    <t>Sistema de Drenaje</t>
  </si>
  <si>
    <t>Bote de material</t>
  </si>
  <si>
    <t>ZAFACON AC/INOX S/TAPA 10LT </t>
  </si>
  <si>
    <t>Disco de Pulir</t>
  </si>
  <si>
    <t>TRABAJO GENERAL</t>
  </si>
  <si>
    <t>Levantamiento y replanteo general</t>
  </si>
  <si>
    <t xml:space="preserve">Suministro de arena limosa para terreno </t>
  </si>
  <si>
    <t>Grama enana para terreno (incluye suministro, transporte e instalación)</t>
  </si>
  <si>
    <t>Excavación zapata de muro 6´´</t>
  </si>
  <si>
    <t>Relleno  de reposición (25% Comp.)</t>
  </si>
  <si>
    <t>Bote de Material (30% Esp.)</t>
  </si>
  <si>
    <t>Losa de asiento monolítica e=15</t>
  </si>
  <si>
    <t>Pañete de grada</t>
  </si>
  <si>
    <t>Pulido losa de Asiento</t>
  </si>
  <si>
    <t>Cantos grada</t>
  </si>
  <si>
    <t>Escalones</t>
  </si>
  <si>
    <t>Pintura Acrílica en muros (2 manos)</t>
  </si>
  <si>
    <t>Puerta en Hierro (0.90 x 2.10) para Bomba, incl. Pintura</t>
  </si>
  <si>
    <t>Baños</t>
  </si>
  <si>
    <t>Zapata de muros de bloques 4'' (0.30 x 0.20m)</t>
  </si>
  <si>
    <t>Bloque de 4''SNP @ 0.60, aguayo</t>
  </si>
  <si>
    <t>Cerámica de Piso blanca (30 x 30)m</t>
  </si>
  <si>
    <t>Pañete Techo</t>
  </si>
  <si>
    <t>Suministro e Instalación de Ventanas Salomónicas de Aluminio doble AA Calibre 0.053 mm</t>
  </si>
  <si>
    <t>Suministro e instalación de inodoros sencillo, incluye M.o</t>
  </si>
  <si>
    <t>Suministro e instalación de Lavamanos empotrado blanco incluye mezcladora, , incluye M.o</t>
  </si>
  <si>
    <t>Tuberías y Piezas, incl. M.O</t>
  </si>
  <si>
    <t>Excavación de Profundidad con Equipo</t>
  </si>
  <si>
    <t>Excavación zapata de Muro 6'' (0.45 x 0.25)</t>
  </si>
  <si>
    <t>Relleno de reposición</t>
  </si>
  <si>
    <t>Cerámica de Piso Blanca (30 x 30)m</t>
  </si>
  <si>
    <t xml:space="preserve">Fraguache </t>
  </si>
  <si>
    <t>Mochetas</t>
  </si>
  <si>
    <t>Fino de Techo</t>
  </si>
  <si>
    <t>Puerta Tipo Everdoor (1,00 x 2.10), Cerradura Yale Doble puño c/llave y Seguro</t>
  </si>
  <si>
    <t>Panel eléctrico en Doug-outs 6-12 ctos, incluye M.o</t>
  </si>
  <si>
    <t>Suministro e instalación de Lavamanos sencillo incluye mezcladora, , incluye M.o</t>
  </si>
  <si>
    <t>Caja de Inspección (0.60 x 0.60 x 0.75), incluye M.o</t>
  </si>
  <si>
    <t>Alimentación de agua potable  baños en PVC SCH40 3/4'', (incluye: zanja, asiento de arena,  relleno y piezas especiales)</t>
  </si>
  <si>
    <t>Back Stop</t>
  </si>
  <si>
    <t>Bote de Material e=1,3</t>
  </si>
  <si>
    <t>Pañete de muros</t>
  </si>
  <si>
    <t>cantos</t>
  </si>
  <si>
    <t>Zabaleta de piso</t>
  </si>
  <si>
    <t>Materiales</t>
  </si>
  <si>
    <t xml:space="preserve">Excavación </t>
  </si>
  <si>
    <t xml:space="preserve">Relleno de reposición </t>
  </si>
  <si>
    <t>Bote de Material</t>
  </si>
  <si>
    <t>Hormigón de nivelación</t>
  </si>
  <si>
    <t>Hormigón armado en Losa de fondo e=0.15</t>
  </si>
  <si>
    <t>Hormigón armado en Losa de techo e=0.12</t>
  </si>
  <si>
    <t xml:space="preserve">Muro de bloques De 0.15 con Ø3/8" a 0.40 y todos los hoyos llenos </t>
  </si>
  <si>
    <t>Cantos en hueco de tapa</t>
  </si>
  <si>
    <t>Zabaleta en Fondo y techo</t>
  </si>
  <si>
    <t>Tanque de 42 Gls, Hidroneumático</t>
  </si>
  <si>
    <t>Tinaco 550 Gls, incl. M.O</t>
  </si>
  <si>
    <t>Accesorios (válvula, cheque, flota, etc.)</t>
  </si>
  <si>
    <t>Tapa de cisterna de acero inoxidable (0.60 x 0.60)</t>
  </si>
  <si>
    <t>Sistema de Riego</t>
  </si>
  <si>
    <t>Registro Drenaje Pluvial (0,60 x 0,60 x 0,60)</t>
  </si>
  <si>
    <t>Losa de Fondo e=0.10</t>
  </si>
  <si>
    <t>Losa de Tapa e=0.10</t>
  </si>
  <si>
    <t>Muros de Block 6'' @ 0.40</t>
  </si>
  <si>
    <t>Trampa de Arena (1.50 x 1.50 x 1.60)</t>
  </si>
  <si>
    <t xml:space="preserve">Verja Perimetral en Muros de Bloques (Jardines) Long= 148,31mts, H=1.60mts y H=1.80mts </t>
  </si>
  <si>
    <t>Fraguache de Vigas y Columnas</t>
  </si>
  <si>
    <t>Pañete en Muros</t>
  </si>
  <si>
    <t>Verja en cierre de bloques y  malla Ciclónica, long= 146,40mts, H=0.60mts</t>
  </si>
  <si>
    <t>Relleno Bajo Acera, e=0.20</t>
  </si>
  <si>
    <t>Suministro, regado y nivelado de parqueo en grava e=0,05m</t>
  </si>
  <si>
    <t>SUB - TOTAL  GENERAL</t>
  </si>
  <si>
    <t>Imprevisto</t>
  </si>
  <si>
    <t>TOTAL COSTOS INDIRECTOS</t>
  </si>
  <si>
    <t xml:space="preserve">Letrero en Obra 12' x 8' </t>
  </si>
  <si>
    <t>Caseta de material 3.65x4.90</t>
  </si>
  <si>
    <t xml:space="preserve">Zapatas de Muros de 6" (0.25 m x 0.45 m) 3 Ø 3/8,  est. Ø 3/8 @ 0.20 </t>
  </si>
  <si>
    <t>Bloque de 6'' BNP Ø 3/8´´@0.20</t>
  </si>
  <si>
    <t>Bloque de 6'' SNP Ø 3/8´´@ 0.20</t>
  </si>
  <si>
    <t>Bloque de 6'' SNP Ø 3/8´´@ 0.60</t>
  </si>
  <si>
    <t>Muros</t>
  </si>
  <si>
    <t>Pinturas</t>
  </si>
  <si>
    <t xml:space="preserve">Relleno bajo acera de circulación </t>
  </si>
  <si>
    <t xml:space="preserve">Puerta Tipo Everdoor (0.90 x 1.60), Para Baños con Pestillo Cromado </t>
  </si>
  <si>
    <t>Terminación Techo</t>
  </si>
  <si>
    <t>Terminación en Piso</t>
  </si>
  <si>
    <t xml:space="preserve">Techo en aluzinc </t>
  </si>
  <si>
    <t>Tornillos para aluzinc</t>
  </si>
  <si>
    <t>Disco de Corte</t>
  </si>
  <si>
    <t>Muro de blocks de 6'' BNP @ 0.60m</t>
  </si>
  <si>
    <t>Muro de blocks de 6'' SNP @ 0.60m</t>
  </si>
  <si>
    <t>Muro de blocks de 6'' SNP bajo losa de asiento en vestidores @0.60m</t>
  </si>
  <si>
    <t>Pintura Acrílica en Muros (dos manos)</t>
  </si>
  <si>
    <t>Protector en Frente con  tubo HG reforzado Ø 2" con malla ciclónica H: 1,58 MT</t>
  </si>
  <si>
    <t>Instalaciones Sanitarias General</t>
  </si>
  <si>
    <t>Salida de tomacorrientes 120v,  (tomacorriente doble 120v completo), incl. M.o</t>
  </si>
  <si>
    <t>Muro de bloques 6'' SNP @ 0.20m</t>
  </si>
  <si>
    <t>Muro de bloques 6'' SNP @ 0.60m</t>
  </si>
  <si>
    <t>Excavación Zapata de Muro 6´´ (0.45 x 0.85)m</t>
  </si>
  <si>
    <t>Pintura acrílica en muros (dos muros)</t>
  </si>
  <si>
    <t>Block de 6'' BNP @0.60 m</t>
  </si>
  <si>
    <t>Block de 6'' SNP  @0.60 m</t>
  </si>
  <si>
    <t>Excavación (0.80 x 0.80 x 0.80)</t>
  </si>
  <si>
    <t>Tubos Redondos de 6" x 20' para Columna</t>
  </si>
  <si>
    <t>Barra de Acero Lisa 1/2" x 20' para perno</t>
  </si>
  <si>
    <t>Base en Tola  4' x 8' -3/8" para placas</t>
  </si>
  <si>
    <t>Tuercas 1/2"</t>
  </si>
  <si>
    <t>Arandela 1/2"</t>
  </si>
  <si>
    <t>Vigas H 8" x 4" x 30'</t>
  </si>
  <si>
    <t>Perfil de 3'' X 3" X 20' como correa</t>
  </si>
  <si>
    <t>Canaleta de aluzinc de 10'</t>
  </si>
  <si>
    <t>Aluzinc 39" x 25'  calibre 26</t>
  </si>
  <si>
    <t>Gancho de soporte de canaleta aluzinc</t>
  </si>
  <si>
    <t>Soldadura 7018</t>
  </si>
  <si>
    <r>
      <t xml:space="preserve">Construcción verja en malla ciclónica 16´ calibre 9 y tubos HG ligeros </t>
    </r>
    <r>
      <rPr>
        <sz val="16"/>
        <rFont val="Calibri"/>
        <family val="2"/>
      </rPr>
      <t>Ø</t>
    </r>
    <r>
      <rPr>
        <sz val="16"/>
        <rFont val="Arial"/>
        <family val="2"/>
      </rPr>
      <t xml:space="preserve"> 2'' y herrajes</t>
    </r>
  </si>
  <si>
    <t>Verja en malla ciclónica y tubos HG (Incluye: Malla calibre 9, tubos HG ligeros 2" y herrajes)</t>
  </si>
  <si>
    <t>Letras en Bronce de 8" (Nombre del estadio: Estadio de Beisbol Hacienda Estrella)</t>
  </si>
  <si>
    <t>INSTALACIONES ELECTRICAS PARA ILUMINACION EN TORRES</t>
  </si>
  <si>
    <t>Registro de paso 50 x 50 x 0.8</t>
  </si>
  <si>
    <t>Izado</t>
  </si>
  <si>
    <t>Panel Control de Luces (INCLUYE 8 UD CONTACTOR 50 AMP Y 8 UD BREAKER 50 AMP DOBLE)</t>
  </si>
  <si>
    <t>Main Breaker general 400AMP</t>
  </si>
  <si>
    <t>Panel Boar 200 AMP 12 circuitos 120/240V</t>
  </si>
  <si>
    <t>INSTALACIONES DE MT Y BT</t>
  </si>
  <si>
    <t>Estructura 2-PR-201</t>
  </si>
  <si>
    <t>Transformador 75KVA, 7.2/120-240V  PAD mounted (INCLUYE ELBOW CONECTOR)</t>
  </si>
  <si>
    <t>Conductor Aluminio 1/0</t>
  </si>
  <si>
    <t>Conductor URD #2 100%</t>
  </si>
  <si>
    <t>CUT OUT 200MP</t>
  </si>
  <si>
    <t>Pararrayos</t>
  </si>
  <si>
    <t>Izado Poste 35</t>
  </si>
  <si>
    <t>Izado Poste 40</t>
  </si>
  <si>
    <t>Cisterna de 3,000 Galones (2.80 X 2.80 X 1.90)m</t>
  </si>
  <si>
    <t>PROYECTO: DEPORTIVO</t>
  </si>
  <si>
    <t>Corte de Capa vegetal (Con Equipo)</t>
  </si>
  <si>
    <t>Excavación Material Inservible</t>
  </si>
  <si>
    <t>HA</t>
  </si>
  <si>
    <t>CONSTRUCCION DE GRADAS TIPO 1 (DOBLE, INCLUYE BAÑOS)</t>
  </si>
  <si>
    <t>Suministro Arena roja en Área de Foul (0.10m)</t>
  </si>
  <si>
    <t>Acarreo adicional de arena limosa a 15 Km</t>
  </si>
  <si>
    <t>Excavación 6 pies de profundidad</t>
  </si>
  <si>
    <t>Cimentación para Poste</t>
  </si>
  <si>
    <t>Servicio de Grúa</t>
  </si>
  <si>
    <t>Suministro e Instalación de Lámpara MHT de 1500W, 240V (INCLUYE CRUZETAS, FLEJE GALVANIZADOS Y TORNILLOS)</t>
  </si>
  <si>
    <t>Alimentación Soterrada desde el panel P-A hasta la Torre 1 con cond. 2x6 + 1x10 + 1x12 (INCLUYE TUBERIA)</t>
  </si>
  <si>
    <t>Alimentación Soterrada desde el panel P-A hasta la Torre 2 con cond. 2x6 + 1x10 + 1x12 (INCLUYE TUBERIA)</t>
  </si>
  <si>
    <t>Alimentación Soterrada desde el panel P-A hasta la Torre 3 con cond. 2x4 + 1x8 + 1x10 (INCLUYE TUBERIA)</t>
  </si>
  <si>
    <t>Alimentación Soterrada desde el panel P-A hasta la Torre 4 con cond. 2x4 + 1x8 + 1x10 (INCLUYE TUBERIA)</t>
  </si>
  <si>
    <t>Alimentación Soterrada desde el panel P-A hasta la Torre 5 con cond. 2x6 + 1x10 + 1x12 (INCLUYE TUBERIA)</t>
  </si>
  <si>
    <t>Alimentación Soterrada desde el panel P-A hasta la Torre 6 con cond. 2x6 + 1x10 + 1x12 (INCLUYE TUBERIA)</t>
  </si>
  <si>
    <t>Alimentación Soterrada desde el panel P-A hasta la Torre 7 con cond. 2x4 + 1x8 + 1x10 (INCLUYE TUBERIA)</t>
  </si>
  <si>
    <t>Alimentación Soterrada desde el panel P-A hasta la Torre 8 con cond. 2x4 + 1x8 + 1x10 (INCLUYE TUBERIA)</t>
  </si>
  <si>
    <t>Suministro e Instalación de Registro Plástico (12 x 12 x 6)</t>
  </si>
  <si>
    <t>Alimentación del Panel P-A desde transformador hasta el punto de ubicación 150 pies de distancia Cond. (2x3/0 THW Por Fase + 1X2/0)</t>
  </si>
  <si>
    <t>Alimentación del Panel P-A desde transformador hasta el punto de ubicación 140 pies de distancia Cond. (2x3/0 THW Por Fase + 1X2/0)</t>
  </si>
  <si>
    <t>Poste Hormigón armado 35-50 DAN</t>
  </si>
  <si>
    <t>Poste Hormigón armado 40-50 DAN</t>
  </si>
  <si>
    <t>Interconexión EDE-ESTE</t>
  </si>
  <si>
    <t>Mano de Obra Eléctrica</t>
  </si>
  <si>
    <t>Área de parqueo</t>
  </si>
  <si>
    <t>Contén</t>
  </si>
  <si>
    <t xml:space="preserve">Logo de  Institución </t>
  </si>
  <si>
    <t>Demolición de estructuras existente</t>
  </si>
  <si>
    <t>Limpieza, Desmonte y Destronque (Área Tipo B)</t>
  </si>
  <si>
    <t>Suministro y Colocación relleno de material granular, incl. Acarreo a 7.3 km</t>
  </si>
  <si>
    <t>Acarreo adicional de Arena Roja a 15 Km</t>
  </si>
  <si>
    <t>Hormigón Armado</t>
  </si>
  <si>
    <t>Viga de Amarre BNP (0.15 x 0.20), 4 Ø 3/8´´, est. Ø 3/8´´ @ 0.20, Hormigón 210 kg/m2 c/Ligadora</t>
  </si>
  <si>
    <t>Viga V1 (0.15 x 0.30), 2 Ø 1/2´´ +2 Ø 3/8´´, est. Ø 3/8´´ @ 0.20, Hormigón 210 kg/m2 c/Ligadora</t>
  </si>
  <si>
    <t>Terminación de Superficies</t>
  </si>
  <si>
    <t xml:space="preserve">Puerta en Malla ciclónica con tubos HG reforzado de 2´´(2.00 x 1.80)mts, (corrediza)  </t>
  </si>
  <si>
    <t>Torta de Piso e=0,10, con malla electro soldada</t>
  </si>
  <si>
    <t>Ventilación Ø 3``</t>
  </si>
  <si>
    <t>Meseta de granito en área de baños</t>
  </si>
  <si>
    <t>P.a.</t>
  </si>
  <si>
    <t>Viga de Amarre SNP (0.15 X 0.20), 4 Ø 3/8´´, est. Ø 3/8´´ @ 0.20,  Hormigón 210 kg/m2 c/Ligadora</t>
  </si>
  <si>
    <t>Viga V1 (0.15 X 0.30), 6 Ø 1/2´´, est. Ø 3/8´´ @ 0.20,  Hormigón 210 kg/m2 c/Ligadora</t>
  </si>
  <si>
    <t>Losa de techo, e=0.12m Ø 3/8 @ 0.25 A.D., Hormigón 210 kg/m2 c/Ligadora</t>
  </si>
  <si>
    <t>Muro de Blocks de 6'' antepecho 1 línea</t>
  </si>
  <si>
    <t>Piso Dougout con malla electro soldada</t>
  </si>
  <si>
    <t>Revestimientos en Cerámica (30 x 60)m  H=1.80 m</t>
  </si>
  <si>
    <t>Impermeabilizante a base de Lona Asfáltica (Polyester 3mm 4Kg)</t>
  </si>
  <si>
    <t>Ventanas Celosías de Aluminio</t>
  </si>
  <si>
    <t>Salida de luces cenitales con bombillo de bajo consumo, incluye M.o</t>
  </si>
  <si>
    <t>Línea Alimentadora</t>
  </si>
  <si>
    <t>Relleno reposición</t>
  </si>
  <si>
    <t>Muro de bloques 6'' BNP @ 0.20m, 2 líneas</t>
  </si>
  <si>
    <t>Viga de Amarre SNP (0.15 x 0.20), 4 Ø 3/8´´, est. Ø 3/8´´ @ 0.20, Hormigón 210 kg/m2 c/Ligadora</t>
  </si>
  <si>
    <t>Columna de amarre (0.15 m x 0.20 m), 4 Ø 1/2´´, est. Ø 3/8´´ @ 0.20, Hormigón 210 kg/m2 c/Ligadora</t>
  </si>
  <si>
    <t>Columna (0.15 m x 0.20 m) para anclar tubos HG, Hormigón 210 kg/m2 c/Ligadora</t>
  </si>
  <si>
    <t>Rampa entrada 2 unidades c/Malla electro soldada 2.3 x 2.3   20 x 20, Hormigón 210 kg/m2 c/Ligadora (3.00 x 3.00)mts, e=0.10mts</t>
  </si>
  <si>
    <t>Block de 6'' BNP @0.60 m (2 líneas)</t>
  </si>
  <si>
    <t>Block de 6'' SNP  @0.60 m(4 líneas)</t>
  </si>
  <si>
    <t xml:space="preserve">Puerta en Malla ciclónica con tubos HG reforzado de 2´´(4.00 x 1.80)mts, (corrediza)  </t>
  </si>
  <si>
    <t xml:space="preserve">Puerton en Malla ciclónica con tubos HG reforzado de 2´´(6.00 x 1.80)mts, (corrediza)  </t>
  </si>
  <si>
    <t>Pizarra de Tola (Estructura Metálica)</t>
  </si>
  <si>
    <t>Séptico de dos cámaras (5.45 x 2.40 x 1.50)m, incl.M.O (todo costo)</t>
  </si>
  <si>
    <t>Filtrante 8'' Encamisado de 6´´, incluye con tubería de pvc de 6´´, incluye las tuberías, las ranura y colocación de las tuberías, incl. M.O, pago contra facturas</t>
  </si>
  <si>
    <t>Instalación Eléctrica para caseta de bomba bajo gradas</t>
  </si>
  <si>
    <t>Suministro de tub. PVC SDR-41 6'', incl. Excavación, mano de obra y tubo</t>
  </si>
  <si>
    <t>Asiento de Arena de planta (incluye Colocación y Nivelación)</t>
  </si>
  <si>
    <t>Ventilación Ø 3``, incl. M.o</t>
  </si>
  <si>
    <t>Grava de 3/4" de planta (incluye colocación y nivelación)</t>
  </si>
  <si>
    <t>Línea de arrastre en tubería de 2'' SCH-40, incluye M.o</t>
  </si>
  <si>
    <t>Línea de arrastre en tubería de 4'' SCH-40, incluye M.o</t>
  </si>
  <si>
    <t>Línea de arrastre en tubería de 6'' SCH-40, incluye M.o</t>
  </si>
  <si>
    <t>Bote de material inservible, demoliciones y limpiezas</t>
  </si>
  <si>
    <t>CONSTRUCCION DE 2 DUGOUT Y BAÑOS</t>
  </si>
  <si>
    <t>Instalación Eléctrica Dugouts y baños</t>
  </si>
  <si>
    <t xml:space="preserve">Banquillos de Madera </t>
  </si>
  <si>
    <t>Salida de interruptores Sencillos (Int. senc. con tapa), incluye M.o</t>
  </si>
  <si>
    <t>Zafacon AC/INOX S/TAPA 10LT </t>
  </si>
  <si>
    <t>Bomba de 2 H.P.</t>
  </si>
  <si>
    <t>Colocación y nivelación de arena roja a mano</t>
  </si>
  <si>
    <t>Colocación y nivelación de arena limosa con equipos</t>
  </si>
  <si>
    <t>Suministro de arena limosa para terreno (0.05m)</t>
  </si>
  <si>
    <t>Colocación y nivelación de arena limosa (incluye acarreo interno)</t>
  </si>
  <si>
    <t>Grama enana  (incluye suministro, transporte, acarreo e instalación)</t>
  </si>
  <si>
    <t>Construcción de 2 Gradas  y baños</t>
  </si>
  <si>
    <t>Relleno  de reposición</t>
  </si>
  <si>
    <t>Fraguache General</t>
  </si>
  <si>
    <t>Mocheta General</t>
  </si>
  <si>
    <t>Pintura Base</t>
  </si>
  <si>
    <t>Relleno de Circulación Compactado material Granular en Grada e=0.60</t>
  </si>
  <si>
    <t>Muro divisores blocks 4`` Bnp</t>
  </si>
  <si>
    <t>Muro divisores blocks 4`` Snp. H: 1,80 MT</t>
  </si>
  <si>
    <t>Suministro e Instalación de Ventanas Salomónicas de Aluminio doble AA Calibre 0.053 mm (0,60x0,90), 4 UD</t>
  </si>
  <si>
    <t>Fino de techo plano</t>
  </si>
  <si>
    <t>Pintura de techo</t>
  </si>
  <si>
    <t>Línea de arrastre en tubería de 4'', incluye M.o</t>
  </si>
  <si>
    <t>Construcción de 2 Duog-out y Baños</t>
  </si>
  <si>
    <t>Piso Dougout con malla electrosoldada</t>
  </si>
  <si>
    <t>Revestimientos H:1,80mt</t>
  </si>
  <si>
    <t>Instalación Eléctrica Doug-outs, gradas y baños</t>
  </si>
  <si>
    <t>Salida de interruptores Sencillos (INT. Levinto senc. Con Tapa), incluye M.o</t>
  </si>
  <si>
    <t>Instalaciones Sanitarias en  baños gradas y dougout</t>
  </si>
  <si>
    <t>Línea de arrastre en tubería de 2'', incluye M.o</t>
  </si>
  <si>
    <t>Línea de arrastre en tubería de 6'', incluye M.o</t>
  </si>
  <si>
    <t>Verja Perimetral en Muros de Bloques (Jardines) Long= 175,45mts, H=1.60mts</t>
  </si>
  <si>
    <t>Excavación zapata de muro</t>
  </si>
  <si>
    <t>Verja en malla ciclónica y tubos HG (Incluye: Malla calibre 9, tubos HG ligeros Ø 1¼" y 1½" y herrajes)</t>
  </si>
  <si>
    <t>Aspersores emergentes con sus accesorios, incl. Exc y llenado</t>
  </si>
  <si>
    <t>Suministro y colocación de válvulas de paso 3/4´´</t>
  </si>
  <si>
    <t>MANGUERA PE DE 32MM PN4, (incluye: zanja, asiento de arena,  relleno y piezas especiales)</t>
  </si>
  <si>
    <t>Suministro y colocación de llave de chorro 3/4´´</t>
  </si>
  <si>
    <t>Registro Drenaje Pluvial (0,60 x 0,60 x 0,60) 18 ud</t>
  </si>
  <si>
    <t>18 ud</t>
  </si>
  <si>
    <t>Excavación (0.80 x 0.80 x 0,8)</t>
  </si>
  <si>
    <t>Losa de Fondo  pulida e=0.10</t>
  </si>
  <si>
    <t>Relleno Bajo Acera, e=0.10</t>
  </si>
  <si>
    <t>Cisterna de 3,000 Galones (2.60 X 2.60 X 1.90)</t>
  </si>
  <si>
    <t>Bomba Tipo  Mayer de 2 H.P</t>
  </si>
  <si>
    <t>Pizarra de Tola</t>
  </si>
  <si>
    <t>Logo de la presidencia y la institucion</t>
  </si>
  <si>
    <t>OBRA: CONSTRUCCION ESTADIO DE BEISBOL  DE JUANA VICENTE</t>
  </si>
  <si>
    <t xml:space="preserve">UBICACION: LAS GUAZARAS , PROVINCIA SAMANA </t>
  </si>
  <si>
    <t>Suministro Arena roja en Área de Foul y Terreno de Juego (0.10m)</t>
  </si>
  <si>
    <t>Bloque de 6'' BNP @0.60</t>
  </si>
  <si>
    <t>Bloque de 6''SNP @ 0.60</t>
  </si>
  <si>
    <t>Verja Lateral derecho y en cierre de bloques con malla Ciclónica, long= 105,2mts, H=0.80mts</t>
  </si>
  <si>
    <t>Viga Amarre SNP (0.15 x 0.30), 4 Ø 3/8´´, est. Ø 3/8´´ @ 0.20, Hormigón 210 kg/m2 c/Ligadora</t>
  </si>
  <si>
    <t>Columnas (0.20 X 0.20)  4 Ø 1/2´´, est. Ø 3/8´´ @ 0.20, Hormigón 210 kg/m2 c/Ligadora</t>
  </si>
  <si>
    <t>Losa de asiento en grada e=0.12, Hormigón 210 kg/m2 c/Ligadora</t>
  </si>
  <si>
    <t>Columnas (0,15 X 0,20) 4 Ø 3/8´´ est. Ø 3/8´´ @ 0.20, Hormigón 210 kg/m2 c/Ligadora</t>
  </si>
  <si>
    <t>Torta de Piso e=0,10, con malla electrosoldada 2.7 x 2.7   10 x 10</t>
  </si>
  <si>
    <t>Puerta Tipo Everdoor (1,00 x 2.20), cerradura doble puño c/llave y seguro</t>
  </si>
  <si>
    <t>Puerta Tipo Everdoor (1,00 x 2.10), cerradura doble puño c/llave y seguro</t>
  </si>
  <si>
    <t xml:space="preserve">Pañete de muros </t>
  </si>
  <si>
    <t>Pintura de Techo</t>
  </si>
  <si>
    <t>Puerta Tipo Everdoor (1,00 x 2.10), Cerradura Doble puño c/llave y Seguro</t>
  </si>
  <si>
    <t>Suministro e instalación de inodoros sencillo, incluye M.O.</t>
  </si>
  <si>
    <t>Suministro e instalación de Lavamanos sencillo incluye mezcladora, , incluye M.O.</t>
  </si>
  <si>
    <t>Desagüe de piso 2'', incluye M.O.</t>
  </si>
  <si>
    <t>Caja de Inspección (0.60 x 0.60 x 0.75), incluye M.O.</t>
  </si>
  <si>
    <t>Tuberías y Piezas, incl. M.O.</t>
  </si>
  <si>
    <t>Relleno compactado frente grada e=0.60mt</t>
  </si>
  <si>
    <t>Séptico de dos cámaras (5.45 x 2.40 x 1.50)m, incl. M.O (todo costo)</t>
  </si>
  <si>
    <t>Tope en baño de granito (1.70 x 0.70) mt</t>
  </si>
  <si>
    <t>Perfil 1' x 2' x 20'</t>
  </si>
  <si>
    <t>Perfil 3' x 2' x 20'</t>
  </si>
  <si>
    <t>Tola Metálica de 4' x 8' Lisa</t>
  </si>
  <si>
    <t>Tola Metálica de 4' x 8' Corrugada</t>
  </si>
  <si>
    <t>Excavacion para zapata de anclaje (0.15 x 0.15 x 0.45)m</t>
  </si>
  <si>
    <t>Relleno de Reposición (0.15 x 0.15 x 0.25)m</t>
  </si>
  <si>
    <t>Construcción verja en malla ciclónica 16´ calibre 9 y tubos HG ligeros Ø 2'' y herrajes</t>
  </si>
  <si>
    <t>Block de 6'' BNP @0.20 m</t>
  </si>
  <si>
    <t>Block de 6'' SNP  @0.20 m</t>
  </si>
  <si>
    <t xml:space="preserve">Block de 6'' SNP  @0.20 m, </t>
  </si>
  <si>
    <t>Viga de Amarre BNP (0.15 x 0.20), 4 Ø 1/2´´, est. Ø 3/8´´ @ 0.20, Hormigón 210 kg/m2 c/Ligadora</t>
  </si>
  <si>
    <t>Viga de Amarre SNP (0.15 x 0.20), 4 Ø 1/2´´, est. Ø 3/8´´ @ 0.20, Hormigón 210 kg/m2 c/Ligadora</t>
  </si>
  <si>
    <t>Excavación (1.90 x 1.90 x 2.00)</t>
  </si>
  <si>
    <t>Letras en Bronce de 8" (Nombre del estadio: Estadio de Beisbol Juana Vicente)</t>
  </si>
  <si>
    <t>Poste de 3" HN pintando en amarillo (delimita área de foul)</t>
  </si>
  <si>
    <t xml:space="preserve">Puerta en Malla ciclónica con tubos HG reforzado de 2´´(2.00 x 2.00)mts, (corrediza)  </t>
  </si>
  <si>
    <t>Hormigón de anclaje</t>
  </si>
  <si>
    <t>Rampa entrada c/Malla electro soldada 2.3 x 2.3   20 x 20, Hormigón 210 kg/m2 c/Ligadora (4.00 x 2.00)mts, e=0.10mts</t>
  </si>
  <si>
    <t>Parqueo y entrada al play en Horm. Industrial 210 kg/cm2, Malla elect. (0.15 x 0.15)m, e=0.10m</t>
  </si>
  <si>
    <t>Entrada al Terreno de juego  Horm. Industrial 180 kg/cm2, con Malla elect. (0.15 x 0.15)mt, e=0.10m</t>
  </si>
  <si>
    <t>Entrada a las Gradas Horm. Industrial 180 kg/cm2, con Malla elect. (0.15 x 0.15)m, e= 0.10m</t>
  </si>
  <si>
    <t>Excavación Material no clasificado</t>
  </si>
  <si>
    <t>Acarreo de arena limosa (transporte a 5.00 km )</t>
  </si>
  <si>
    <t>Columnas (0.15 X 0.15)  4 Ø 1/2´´, est. Ø 3/8´´ @ 0.20, Hormigón 210 kg/m2 c/Ligadora</t>
  </si>
  <si>
    <t>Columnas (0.15 X 0.15)  6 Ø 1/2´´, est. Ø 3/8´´ @ 0.20, Hormigón 210 kg/m2 c/Ligadora</t>
  </si>
  <si>
    <t>Compactación y perfilado camino de acceso</t>
  </si>
  <si>
    <t>Letrero de Obra (Identificación del proyecto) 12` x 8`</t>
  </si>
  <si>
    <t>Relleno de reposición con equipo</t>
  </si>
  <si>
    <t>Acarreo de Arena Roja (transporte a 15.00 km)</t>
  </si>
  <si>
    <t>Nivelado y compactado de arena roja en área de terreno e=0.10 m</t>
  </si>
  <si>
    <t>Puerta en Hierro (0.90 x 1,70) para Cuarto eléctrico y de Bomba, incl. Pintura</t>
  </si>
  <si>
    <t>Malla ciclónica de 4' en entrada a las gradas y tubos HG (Incluye: Malla calibre 9, tubos HG ligeros Ø 1¼" y 1½" y herrajes)</t>
  </si>
  <si>
    <t>Piso Pulido en Cuarto de Bomba y Cuarto Eléctrico e=0.10 m, Hormigón 180 KG/cms2</t>
  </si>
  <si>
    <t>Revestimiento de Muro en Cerámica H:1,80mt</t>
  </si>
  <si>
    <t>Dispensador de Papel higiénico</t>
  </si>
  <si>
    <t>Dispensador de jabón</t>
  </si>
  <si>
    <t>Zafacón AC/INOX S/TAPA 10LT </t>
  </si>
  <si>
    <t>Salida de tomacorrientes 120v,  (toma doble 120v Levinto completo), incl. M.o</t>
  </si>
  <si>
    <t xml:space="preserve">Lámparas en gradas </t>
  </si>
  <si>
    <t>Ventilación Ø 3``, incl. Mo.</t>
  </si>
  <si>
    <t>Muro de bloques 6'' BNP @ 0.60m, 2 líneas</t>
  </si>
  <si>
    <t>Pintura acrílica en Muros</t>
  </si>
  <si>
    <t xml:space="preserve">Muro de contención Verja Lateral izquierdo con malla Ciclónica, long= 63,00 mts, </t>
  </si>
  <si>
    <t>Block de 6'' BNP @0.20 m, (2 líneas)</t>
  </si>
  <si>
    <t>Suministro de tubo. PVC SDR-41 6'', incl. Excavación, mano de obra y tubo</t>
  </si>
  <si>
    <t>Área exteriores (parqueo, Acera y contén, grava, grama y entrada a las gradas)</t>
  </si>
  <si>
    <t>Relleno en área del Parqueo  e=0.46</t>
  </si>
  <si>
    <t>Suministro, regado y nivelado en grava e=0.10m en área detrás de la grada LD</t>
  </si>
  <si>
    <t>Suministro, y colocación de grama en entrada a las gradas</t>
  </si>
  <si>
    <t>Excavación para zapata de anclaje (0.15 x 0.15 x 0.45)m</t>
  </si>
  <si>
    <t>Logo de la presidencia y la institución</t>
  </si>
  <si>
    <t>Puerta Para entrada al terreno de juego en Malla ciclónica con tubos HG reforzado de 2´´, (4.00 x 1.80)mts</t>
  </si>
  <si>
    <t>Escarificación de superficie en camino de acceso</t>
  </si>
  <si>
    <t xml:space="preserve">Línea de arrastre en tubería PVC de 2" SCH-40  desde canal de riego hasta cisterna, incluye M.O. </t>
  </si>
  <si>
    <t>Aspersores emergentes con sus accesorios, incl. Excavacion y relleno</t>
  </si>
  <si>
    <t>MANGUERA PE DE 32MM PN4, (incluye: zanja, asiento de arena,  relleno)</t>
  </si>
  <si>
    <t>Acera de Circulación en gradas</t>
  </si>
  <si>
    <t>Acera de Circulación frente a las gradas H=0.10 mt con malla (0.15 x 0.15) mt</t>
  </si>
  <si>
    <t>Barandas Lateral en Tubo de H.G. de 1 1/2" y conecciones en Tubo H.G. de 2", con base de (15 x 15)cm e=1/4"</t>
  </si>
  <si>
    <t>Las Partidas con P.A. deberán ser justificadas y detalladas con facturas y análisis al momento de su cubicación</t>
  </si>
  <si>
    <t>La Movilización de Equipos se reporta según las necesidades de obras</t>
  </si>
  <si>
    <t>Las Volumetrías serán pagadas previa a Revisión por Parte del Departamento de Ingeniería de la CPADP</t>
  </si>
  <si>
    <t>________________________________</t>
  </si>
  <si>
    <t>_________________________________</t>
  </si>
  <si>
    <t>Elaborado por:</t>
  </si>
  <si>
    <t>Revisado por:</t>
  </si>
  <si>
    <t>Ing. Schleiden Reyes</t>
  </si>
  <si>
    <t>Ing. Patricia Figueroa</t>
  </si>
  <si>
    <t>Presupuestaste de obras CPADP</t>
  </si>
  <si>
    <t>Enc. Unidad de Presupuesto CPADP</t>
  </si>
  <si>
    <t>__________________________________________</t>
  </si>
  <si>
    <t>Aprobado por:</t>
  </si>
  <si>
    <t>Ing. Domingo López Acosta</t>
  </si>
  <si>
    <t>Enc. Departamento de Ingeniería  CPADP</t>
  </si>
  <si>
    <t>Poste de Hormigón 50 pies Escalerilla incluida</t>
  </si>
  <si>
    <t>Canaleta en hormigón Tipo A (1.90 x 0.12 x 1.00) m</t>
  </si>
  <si>
    <t>OBRA: RECONSTRUCCION ESTADIO DE BEISBOL HACIENDA ESTRELLA</t>
  </si>
  <si>
    <t>UBICACION: MUNICIPIO SANTO DOMINGO NORTE, PROVINCIA SANTO DOMINGO, R.D.</t>
  </si>
  <si>
    <t>UDS</t>
  </si>
  <si>
    <t>VENTANAS</t>
  </si>
  <si>
    <t>Bote Material Excavado</t>
  </si>
  <si>
    <t>Cisterna de 5,000 Galones (2.80  X 2.80 X 2.17)m</t>
  </si>
  <si>
    <t>TOTAL GENERAL(COSTOS DIRECTOS + COSTOS INDIRECTOS)</t>
  </si>
  <si>
    <t>Hormigón armado en Losa de fondo e=0.15m Ø 3/8´´ @0.25</t>
  </si>
  <si>
    <t>Hormigón armado en Losa de techo e=0.12m Ø 3/8´´ @0.25</t>
  </si>
  <si>
    <t xml:space="preserve">Muro de bloques De 0.20 con Ø3/8" a 0.40 y todos los hoyos llenos </t>
  </si>
  <si>
    <t>Accesorios (cheque, flota, etc)</t>
  </si>
  <si>
    <t>Tuberías y Piezas</t>
  </si>
  <si>
    <t>Tanque Hidroneumatico 82 gal marca mayer</t>
  </si>
  <si>
    <t>Instalación de plomería (materiales y mano de obra)</t>
  </si>
  <si>
    <t>Excavación (3.00 X 3.00 X 2.3)</t>
  </si>
  <si>
    <t>Impermeabilizante Lona asfaltica 3mm</t>
  </si>
  <si>
    <t>Hormigón Zapata de Muro de 6'' (0.45 x 0.25), 3ᴓ3/8" + ᴓ3/8"@0.20m</t>
  </si>
  <si>
    <t>Pañete de muros interior</t>
  </si>
  <si>
    <t>Pañete de muros exterior</t>
  </si>
  <si>
    <t>Suministro e instalación de inodoros Taino Blanco, incluye M.O.</t>
  </si>
  <si>
    <t>Suministro e instalación de Lavamanos Taino incluye mezcladora, , incluye M.O.</t>
  </si>
  <si>
    <t>Juntas de Expansión (5 cms), Poliuretano Elastomerico (una junta de expansión C/18 mt, ósea C/7 columna de Amarre).</t>
  </si>
  <si>
    <t>Muro de bloques 6'' BNP @ 0.60m, 2 líneas.</t>
  </si>
  <si>
    <t>Accesorios (cheque, flota, etc.)</t>
  </si>
  <si>
    <t xml:space="preserve">Pintura Acrílica Preparada Fuegos artificiales,  en muros </t>
  </si>
  <si>
    <t>TRABAJOS PRELIMINARES</t>
  </si>
  <si>
    <t>MUROS</t>
  </si>
  <si>
    <t>TERMINACION DE SUPERFICIES</t>
  </si>
  <si>
    <t>Torta de piso e=0.10m con malla electrosoldada D2.3XD2.3x20x20 cm, F'c=180 Kg/cm2 con ligadora. En baños</t>
  </si>
  <si>
    <t>Acrílica en muros Interior</t>
  </si>
  <si>
    <t>Acrílica en muros Exterior</t>
  </si>
  <si>
    <t>Suministro e instalacion de registro electrico 4"x4". Incluye M.O.</t>
  </si>
  <si>
    <t>Hormigón armado en Losa de fondo e=0.15 m, Ø3/8"@ 0.25 m A. D., F'c=180 Kg/cm2 c/ligadora</t>
  </si>
  <si>
    <t xml:space="preserve">Muro de bloques de 0.20 m con Ø3/8" a 0.40 y todos los huecos llenos </t>
  </si>
  <si>
    <r>
      <rPr>
        <b/>
        <sz val="14"/>
        <rFont val="Times New Roman"/>
        <family val="1"/>
      </rPr>
      <t>Tuberías y piezas drenaje</t>
    </r>
    <r>
      <rPr>
        <sz val="14"/>
        <rFont val="Times New Roman"/>
        <family val="1"/>
      </rPr>
      <t>, aguas residuales, Tubo de 4'' PVC SDR-41(Incl.: Excavación, Relleno, Tuberías de 4'' Y Mano de Obra) Exterior</t>
    </r>
  </si>
  <si>
    <r>
      <rPr>
        <b/>
        <sz val="14"/>
        <rFont val="Times New Roman"/>
        <family val="1"/>
      </rPr>
      <t>Tuberías y piezas drenaje</t>
    </r>
    <r>
      <rPr>
        <sz val="14"/>
        <rFont val="Times New Roman"/>
        <family val="1"/>
      </rPr>
      <t>, aguas residuales, Tubo de 2'' PVC SDR-41(Incl.: Excavación, Relleno, Tuberías de 2'' Y Mano de Obra) Interior</t>
    </r>
  </si>
  <si>
    <t>HORMIGON ARMADO</t>
  </si>
  <si>
    <t>PINTURAS</t>
  </si>
  <si>
    <t xml:space="preserve">INSTALACIONES ELECTRICAS </t>
  </si>
  <si>
    <t xml:space="preserve">INSTALACIONES SANITARIAS </t>
  </si>
  <si>
    <t>Zafacón de Acero Inoxidable sin tapa 10LT </t>
  </si>
  <si>
    <t>INSTALACIONES SANITARIAS GENERAL</t>
  </si>
  <si>
    <t>CISTERNA DE 3,000 GALONES (2.80 X 2.80 X 1.90)m</t>
  </si>
  <si>
    <t>VERJA PERIMETRAL CENTRAL CON MALLA CICLONICA, LONG.= 129.91 mts, H=1.80mts</t>
  </si>
  <si>
    <t>Transporte de equipo ida / vuelta</t>
  </si>
  <si>
    <t>P001</t>
  </si>
  <si>
    <t>P002</t>
  </si>
  <si>
    <t>P059</t>
  </si>
  <si>
    <t>P060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</si>
  <si>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</si>
  <si>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</si>
  <si>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</si>
  <si>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</si>
  <si>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</si>
  <si>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</si>
  <si>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</si>
  <si>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</si>
  <si>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</si>
  <si>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</si>
  <si>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P141</t>
  </si>
  <si>
    <t>P144</t>
  </si>
  <si>
    <t>P145</t>
  </si>
  <si>
    <t>P146</t>
  </si>
  <si>
    <t>P148</t>
  </si>
  <si>
    <t>P151</t>
  </si>
  <si>
    <t>P153</t>
  </si>
  <si>
    <t>P154</t>
  </si>
  <si>
    <t>P155</t>
  </si>
  <si>
    <t>P156</t>
  </si>
  <si>
    <t>P157</t>
  </si>
  <si>
    <t>P158</t>
  </si>
  <si>
    <t>P162</t>
  </si>
  <si>
    <t>P163</t>
  </si>
  <si>
    <t>P164</t>
  </si>
  <si>
    <t>P166</t>
  </si>
  <si>
    <t>P167</t>
  </si>
  <si>
    <t>P168</t>
  </si>
  <si>
    <t>P169</t>
  </si>
  <si>
    <t>P171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</si>
  <si>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</si>
  <si>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</si>
  <si>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</si>
  <si>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</si>
  <si>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</si>
  <si>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</si>
  <si>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</si>
  <si>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</si>
  <si>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</si>
  <si>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</si>
  <si>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</si>
  <si>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</si>
  <si>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</si>
  <si>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</si>
  <si>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P206</t>
  </si>
  <si>
    <t>P258</t>
  </si>
  <si>
    <t>P262</t>
  </si>
  <si>
    <t>P263</t>
  </si>
  <si>
    <t>P264</t>
  </si>
  <si>
    <t>P266</t>
  </si>
  <si>
    <t>P267</t>
  </si>
  <si>
    <t>P269</t>
  </si>
  <si>
    <t>P270</t>
  </si>
  <si>
    <t>P271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</si>
  <si>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</si>
  <si>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</si>
  <si>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</si>
  <si>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</si>
  <si>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</si>
  <si>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</si>
  <si>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</si>
  <si>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</si>
  <si>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</si>
  <si>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</si>
  <si>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</si>
  <si>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</si>
  <si>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PRELIMINARES</t>
  </si>
  <si>
    <t>REMOSAMIENTO DE  DUGOUT Y BAÑO</t>
  </si>
  <si>
    <t>Acondicionamiento de terreno</t>
  </si>
  <si>
    <t>Rapillado y limpieza de muros</t>
  </si>
  <si>
    <t xml:space="preserve">Pañete en Techos </t>
  </si>
  <si>
    <t>Ventanas salomonica de Aluminio</t>
  </si>
  <si>
    <t>Excavación Zapata de Muro 6´´ (0.45 x 0.85)m, L=125 Mt</t>
  </si>
  <si>
    <t>Hormigón en columnas Amarre (0.20 x 0.15), 4ᴓ1/2" + estr ᴓ3/8"@0.20m, 42 Uds.</t>
  </si>
  <si>
    <t xml:space="preserve">REMOSAMIENTO DE GRADA </t>
  </si>
  <si>
    <t>Raspado y limpieza de pintura en muros</t>
  </si>
  <si>
    <t>Raspado y limpieza de muros</t>
  </si>
  <si>
    <t>REMOSAMIENTO VERJAS LATERALES CON MALLA CICLONICA</t>
  </si>
  <si>
    <t>Suministro y colocación de Verja en malla ciclónica de 4' de altura y tubos 2''HG (Incluye: Malla calibre 9, tubos HG ligeros Ø 2"  y herrajes)</t>
  </si>
  <si>
    <t xml:space="preserve">Protector en Frente con con malla ciclónica calibre 9 de 6'.  </t>
  </si>
  <si>
    <t>Reinstalación de Verja en malla ciclónica de  (Incluye: Malla calibre 9 y herrajes)</t>
  </si>
  <si>
    <t>Camara septica</t>
  </si>
  <si>
    <t xml:space="preserve">ILUMINACION EXTERIOR </t>
  </si>
  <si>
    <t>Refloctores de luz led SMD de 60 W con panel solar, incluye instalacion.</t>
  </si>
  <si>
    <t xml:space="preserve">UBICACION: </t>
  </si>
  <si>
    <t>El imprevisto solo podrá ser usado previa autorización .</t>
  </si>
  <si>
    <t xml:space="preserve">       MATA NARANJO, HATILLO </t>
  </si>
  <si>
    <t>OBRA: CONSTRUCCION PLAY DE BEISBOL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</si>
</sst>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&quot;RD$&quot;#,##0.00"/>
    <numFmt numFmtId="167" formatCode="#,##0.000000000000"/>
    <numFmt numFmtId="168" formatCode="#,##0.0"/>
    <numFmt numFmtId="169" formatCode="_-[$RD$-1C0A]* #,##0.00_ ;_-[$RD$-1C0A]* \-#,##0.00\ ;_-[$RD$-1C0A]* &quot;-&quot;??_ ;_-@_ "/>
    <numFmt numFmtId="170" formatCode="General_)"/>
    <numFmt numFmtId="171" formatCode="_-* #,##0.00\ &quot;€&quot;_-;\-* #,##0.00\ &quot;€&quot;_-;_-* &quot;-&quot;??\ &quot;€&quot;_-;_-@_-"/>
    <numFmt numFmtId="172" formatCode="#,##0.00000"/>
    <numFmt numFmtId="173" formatCode="#&quot;-)&quot;"/>
    <numFmt numFmtId="174" formatCode="[$RD$-1C0A]#,##0.00"/>
    <numFmt numFmtId="175" formatCode="0.000"/>
    <numFmt numFmtId="176" formatCode="#,##0.0000000000"/>
  </numFmts>
  <fonts count="73">
    <font>
      <sz val="11"/>
      <name val="Calibri"/>
    </font>
    <font>
      <sz val="10"/>
      <name val="Geneva"/>
    </font>
    <font>
      <b/>
      <sz val="24"/>
      <name val="Cambria"/>
      <family val="1"/>
    </font>
    <font>
      <sz val="20"/>
      <name val="Cambria"/>
      <family val="1"/>
    </font>
    <font>
      <b/>
      <sz val="22"/>
      <name val="Cambria"/>
      <family val="1"/>
    </font>
    <font>
      <b/>
      <sz val="13"/>
      <color rgb="FFFFFFFF"/>
      <name val="Cambria"/>
      <family val="1"/>
    </font>
    <font>
      <sz val="13"/>
      <color rgb="FF000000"/>
      <name val="Cambria"/>
      <family val="1"/>
    </font>
    <font>
      <b/>
      <sz val="13"/>
      <color rgb="FF000000"/>
      <name val="Cambria"/>
      <family val="1"/>
    </font>
    <font>
      <sz val="13"/>
      <color rgb="FFFFFFFF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sz val="13"/>
      <name val="Cambria"/>
      <family val="1"/>
    </font>
    <font>
      <b/>
      <sz val="14"/>
      <color rgb="FFFFFFFF"/>
      <name val="Cambria"/>
      <family val="1"/>
    </font>
    <font>
      <sz val="14"/>
      <color rgb="FFFFFFFF"/>
      <name val="Cambria"/>
      <family val="1"/>
    </font>
    <font>
      <b/>
      <sz val="13"/>
      <name val="Cambria"/>
      <family val="1"/>
    </font>
    <font>
      <sz val="14"/>
      <name val="Cambria"/>
      <family val="1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Century Gothic"/>
      <family val="2"/>
    </font>
    <font>
      <b/>
      <sz val="14"/>
      <color indexed="8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b/>
      <sz val="12"/>
      <color rgb="FF000000"/>
      <name val="Century Gothic"/>
      <family val="2"/>
    </font>
    <font>
      <sz val="14"/>
      <name val="Century Gothic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sz val="10"/>
      <color rgb="FF000000"/>
      <name val="Calibri"/>
      <family val="2"/>
    </font>
    <font>
      <b/>
      <u/>
      <sz val="12"/>
      <color rgb="FF000000"/>
      <name val="Century Gothic"/>
      <family val="2"/>
    </font>
    <font>
      <sz val="12"/>
      <color indexed="8"/>
      <name val="Century Gothic"/>
      <family val="2"/>
    </font>
    <font>
      <sz val="14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6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1"/>
      <color rgb="FF000000"/>
      <name val="Calibri"/>
      <family val="2"/>
    </font>
    <font>
      <sz val="16"/>
      <color rgb="FF000000"/>
      <name val="Century Gothic"/>
      <family val="2"/>
    </font>
    <font>
      <b/>
      <sz val="16"/>
      <color indexed="8"/>
      <name val="Century Gothic"/>
      <family val="2"/>
    </font>
    <font>
      <sz val="16"/>
      <name val="Century Gothic"/>
      <family val="2"/>
    </font>
    <font>
      <b/>
      <sz val="16"/>
      <color rgb="FF000000"/>
      <name val="Century Gothic"/>
      <family val="2"/>
    </font>
    <font>
      <b/>
      <sz val="16"/>
      <name val="Century Gothic"/>
      <family val="2"/>
    </font>
    <font>
      <sz val="12"/>
      <name val="Verdana"/>
      <family val="2"/>
    </font>
    <font>
      <sz val="16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rgb="FF000000"/>
      <name val="Century Gothic"/>
      <family val="2"/>
    </font>
    <font>
      <b/>
      <sz val="16"/>
      <color rgb="FF000000"/>
      <name val="Arial"/>
      <family val="2"/>
    </font>
    <font>
      <sz val="16"/>
      <color rgb="FF000000"/>
      <name val="Calibri"/>
      <family val="2"/>
    </font>
    <font>
      <b/>
      <sz val="18"/>
      <color rgb="FF000000"/>
      <name val="Century Gothic"/>
      <family val="2"/>
    </font>
    <font>
      <sz val="18"/>
      <name val="Century Gothic"/>
      <family val="2"/>
    </font>
    <font>
      <sz val="11"/>
      <name val="Arial"/>
      <family val="2"/>
    </font>
    <font>
      <sz val="18"/>
      <color rgb="FF000000"/>
      <name val="Century Gothic"/>
      <family val="2"/>
    </font>
    <font>
      <b/>
      <sz val="18"/>
      <color rgb="FF000000"/>
      <name val="Century Gothic"/>
      <family val="2"/>
    </font>
    <font>
      <sz val="18"/>
      <color indexed="8"/>
      <name val="Century Gothic"/>
      <family val="2"/>
    </font>
    <font>
      <b/>
      <sz val="18"/>
      <name val="Century Gothic"/>
      <family val="2"/>
    </font>
    <font>
      <b/>
      <u/>
      <sz val="16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Helv"/>
    </font>
    <font>
      <sz val="10"/>
      <name val="MS Sans Serif"/>
    </font>
    <font>
      <sz val="12"/>
      <name val="Helv"/>
    </font>
    <font>
      <sz val="10"/>
      <name val="Calibri"/>
      <family val="2"/>
    </font>
    <font>
      <b/>
      <i/>
      <sz val="14"/>
      <color indexed="9"/>
      <name val="Cambria"/>
      <family val="1"/>
    </font>
    <font>
      <b/>
      <sz val="14"/>
      <color indexed="9"/>
      <name val="Cambria"/>
      <family val="1"/>
    </font>
    <font>
      <sz val="16"/>
      <name val="Calibri"/>
      <family val="2"/>
    </font>
    <font>
      <b/>
      <sz val="14"/>
      <color indexed="81"/>
      <name val="Tahoma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36B0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D8D8D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>
      <alignment vertical="center"/>
    </xf>
    <xf numFmtId="0" fontId="1" fillId="0" borderId="0">
      <alignment vertical="top"/>
      <protection locked="0"/>
    </xf>
    <xf numFmtId="0" fontId="61" fillId="0" borderId="0">
      <protection locked="0"/>
    </xf>
    <xf numFmtId="165" fontId="1" fillId="0" borderId="0">
      <alignment vertical="top"/>
      <protection locked="0"/>
    </xf>
    <xf numFmtId="0" fontId="62" fillId="0" borderId="0">
      <protection locked="0"/>
    </xf>
    <xf numFmtId="0" fontId="62" fillId="0" borderId="0">
      <protection locked="0"/>
    </xf>
    <xf numFmtId="43" fontId="63" fillId="0" borderId="0">
      <alignment vertical="top"/>
      <protection locked="0"/>
    </xf>
    <xf numFmtId="0" fontId="63" fillId="0" borderId="0">
      <protection locked="0"/>
    </xf>
    <xf numFmtId="171" fontId="63" fillId="0" borderId="0">
      <alignment vertical="top"/>
      <protection locked="0"/>
    </xf>
    <xf numFmtId="0" fontId="62" fillId="0" borderId="0">
      <protection locked="0"/>
    </xf>
    <xf numFmtId="43" fontId="63" fillId="0" borderId="0">
      <alignment vertical="top"/>
      <protection locked="0"/>
    </xf>
    <xf numFmtId="0" fontId="63" fillId="0" borderId="0">
      <protection locked="0"/>
    </xf>
    <xf numFmtId="171" fontId="63" fillId="0" borderId="0">
      <alignment vertical="top"/>
      <protection locked="0"/>
    </xf>
    <xf numFmtId="0" fontId="62" fillId="0" borderId="0">
      <protection locked="0"/>
    </xf>
    <xf numFmtId="4" fontId="64" fillId="0" borderId="0">
      <alignment vertical="top"/>
      <protection locked="0"/>
    </xf>
    <xf numFmtId="0" fontId="62" fillId="0" borderId="0">
      <protection locked="0"/>
    </xf>
    <xf numFmtId="165" fontId="62" fillId="0" borderId="0">
      <alignment vertical="top"/>
      <protection locked="0"/>
    </xf>
    <xf numFmtId="0" fontId="63" fillId="0" borderId="0">
      <protection locked="0"/>
    </xf>
    <xf numFmtId="171" fontId="62" fillId="0" borderId="0">
      <alignment vertical="top"/>
      <protection locked="0"/>
    </xf>
    <xf numFmtId="0" fontId="63" fillId="0" borderId="0">
      <protection locked="0"/>
    </xf>
    <xf numFmtId="43" fontId="63" fillId="0" borderId="0">
      <alignment vertical="top"/>
      <protection locked="0"/>
    </xf>
    <xf numFmtId="43" fontId="62" fillId="0" borderId="0">
      <alignment vertical="top"/>
      <protection locked="0"/>
    </xf>
    <xf numFmtId="0" fontId="65" fillId="0" borderId="0">
      <protection locked="0"/>
    </xf>
    <xf numFmtId="0" fontId="63" fillId="0" borderId="0">
      <protection locked="0"/>
    </xf>
    <xf numFmtId="43" fontId="63" fillId="0" borderId="0">
      <alignment vertical="top"/>
      <protection locked="0"/>
    </xf>
    <xf numFmtId="0" fontId="66" fillId="0" borderId="0">
      <protection locked="0"/>
    </xf>
    <xf numFmtId="43" fontId="62" fillId="0" borderId="0">
      <alignment vertical="top"/>
      <protection locked="0"/>
    </xf>
  </cellStyleXfs>
  <cellXfs count="655">
    <xf numFmtId="0" fontId="0" fillId="0" borderId="0" xfId="0">
      <alignment vertical="center"/>
    </xf>
    <xf numFmtId="0" fontId="1" fillId="0" borderId="0" xfId="1" applyProtection="1">
      <alignment vertical="top"/>
    </xf>
    <xf numFmtId="0" fontId="1" fillId="2" borderId="0" xfId="1" applyFill="1" applyProtection="1">
      <alignment vertical="top"/>
    </xf>
    <xf numFmtId="0" fontId="5" fillId="4" borderId="9" xfId="2" applyFont="1" applyFill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vertical="center"/>
    </xf>
    <xf numFmtId="0" fontId="6" fillId="0" borderId="0" xfId="1" applyFont="1" applyAlignment="1" applyProtection="1">
      <alignment wrapText="1"/>
    </xf>
    <xf numFmtId="4" fontId="6" fillId="0" borderId="0" xfId="1" applyNumberFormat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4" fontId="7" fillId="0" borderId="5" xfId="1" applyNumberFormat="1" applyFont="1" applyBorder="1" applyAlignment="1" applyProtection="1">
      <alignment vertical="center"/>
    </xf>
    <xf numFmtId="2" fontId="5" fillId="5" borderId="10" xfId="1" applyNumberFormat="1" applyFont="1" applyFill="1" applyBorder="1" applyAlignment="1" applyProtection="1"/>
    <xf numFmtId="0" fontId="5" fillId="5" borderId="11" xfId="1" applyFont="1" applyFill="1" applyBorder="1" applyAlignment="1" applyProtection="1"/>
    <xf numFmtId="0" fontId="8" fillId="5" borderId="11" xfId="1" applyFont="1" applyFill="1" applyBorder="1" applyAlignment="1" applyProtection="1">
      <alignment vertical="center"/>
    </xf>
    <xf numFmtId="4" fontId="8" fillId="5" borderId="11" xfId="1" applyNumberFormat="1" applyFont="1" applyFill="1" applyBorder="1" applyAlignment="1" applyProtection="1">
      <alignment vertical="center"/>
    </xf>
    <xf numFmtId="4" fontId="5" fillId="5" borderId="12" xfId="1" applyNumberFormat="1" applyFont="1" applyFill="1" applyBorder="1" applyProtection="1">
      <alignment vertical="top"/>
    </xf>
    <xf numFmtId="0" fontId="6" fillId="0" borderId="0" xfId="1" applyFont="1" applyAlignment="1" applyProtection="1">
      <alignment vertical="center" wrapText="1"/>
    </xf>
    <xf numFmtId="4" fontId="6" fillId="0" borderId="0" xfId="1" applyNumberFormat="1" applyFont="1" applyAlignment="1" applyProtection="1">
      <alignment horizontal="center" vertical="center"/>
    </xf>
    <xf numFmtId="4" fontId="6" fillId="0" borderId="0" xfId="1" applyNumberFormat="1" applyFont="1" applyAlignment="1" applyProtection="1">
      <alignment horizontal="right" vertical="center"/>
    </xf>
    <xf numFmtId="0" fontId="8" fillId="5" borderId="11" xfId="1" applyFont="1" applyFill="1" applyBorder="1" applyAlignment="1" applyProtection="1">
      <alignment horizontal="center" vertical="center"/>
    </xf>
    <xf numFmtId="4" fontId="8" fillId="5" borderId="11" xfId="1" applyNumberFormat="1" applyFont="1" applyFill="1" applyBorder="1" applyAlignment="1" applyProtection="1">
      <alignment horizontal="right" vertical="center"/>
    </xf>
    <xf numFmtId="0" fontId="9" fillId="0" borderId="0" xfId="1" applyFont="1" applyAlignment="1" applyProtection="1"/>
    <xf numFmtId="4" fontId="10" fillId="0" borderId="0" xfId="1" applyNumberFormat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4" fontId="10" fillId="0" borderId="0" xfId="1" applyNumberFormat="1" applyFont="1" applyAlignment="1" applyProtection="1">
      <alignment horizontal="right" vertical="center"/>
    </xf>
    <xf numFmtId="4" fontId="10" fillId="0" borderId="0" xfId="1" applyNumberFormat="1" applyFont="1" applyAlignment="1" applyProtection="1">
      <alignment vertical="center"/>
    </xf>
    <xf numFmtId="0" fontId="11" fillId="0" borderId="5" xfId="1" applyFont="1" applyBorder="1" applyProtection="1">
      <alignment vertical="top"/>
    </xf>
    <xf numFmtId="0" fontId="9" fillId="0" borderId="0" xfId="1" applyFont="1" applyAlignment="1" applyProtection="1">
      <alignment wrapText="1"/>
    </xf>
    <xf numFmtId="0" fontId="9" fillId="0" borderId="0" xfId="1" applyFont="1" applyAlignment="1" applyProtection="1">
      <alignment horizontal="center"/>
    </xf>
    <xf numFmtId="2" fontId="5" fillId="5" borderId="13" xfId="1" applyNumberFormat="1" applyFont="1" applyFill="1" applyBorder="1" applyAlignment="1" applyProtection="1"/>
    <xf numFmtId="4" fontId="5" fillId="5" borderId="14" xfId="1" applyNumberFormat="1" applyFont="1" applyFill="1" applyBorder="1" applyProtection="1">
      <alignment vertical="top"/>
    </xf>
    <xf numFmtId="0" fontId="10" fillId="0" borderId="4" xfId="1" applyFont="1" applyBorder="1" applyAlignment="1" applyProtection="1">
      <alignment vertical="center"/>
    </xf>
    <xf numFmtId="165" fontId="9" fillId="0" borderId="0" xfId="3" applyFont="1" applyAlignment="1" applyProtection="1"/>
    <xf numFmtId="0" fontId="9" fillId="0" borderId="5" xfId="1" applyFont="1" applyBorder="1" applyProtection="1">
      <alignment vertical="top"/>
    </xf>
    <xf numFmtId="0" fontId="11" fillId="0" borderId="4" xfId="1" applyFont="1" applyBorder="1" applyAlignment="1" applyProtection="1"/>
    <xf numFmtId="0" fontId="11" fillId="0" borderId="0" xfId="1" applyFont="1" applyAlignment="1" applyProtection="1"/>
    <xf numFmtId="4" fontId="11" fillId="0" borderId="0" xfId="1" applyNumberFormat="1" applyFont="1" applyAlignment="1" applyProtection="1">
      <alignment horizontal="right"/>
    </xf>
    <xf numFmtId="2" fontId="12" fillId="5" borderId="10" xfId="1" applyNumberFormat="1" applyFont="1" applyFill="1" applyBorder="1" applyAlignment="1" applyProtection="1"/>
    <xf numFmtId="0" fontId="12" fillId="5" borderId="11" xfId="1" applyFont="1" applyFill="1" applyBorder="1" applyAlignment="1" applyProtection="1"/>
    <xf numFmtId="0" fontId="13" fillId="5" borderId="11" xfId="1" applyFont="1" applyFill="1" applyBorder="1" applyAlignment="1" applyProtection="1">
      <alignment vertical="center"/>
    </xf>
    <xf numFmtId="4" fontId="13" fillId="5" borderId="11" xfId="1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right" vertical="center"/>
    </xf>
    <xf numFmtId="4" fontId="12" fillId="5" borderId="12" xfId="1" applyNumberFormat="1" applyFont="1" applyFill="1" applyBorder="1" applyProtection="1">
      <alignment vertical="top"/>
    </xf>
    <xf numFmtId="4" fontId="1" fillId="0" borderId="0" xfId="1" applyNumberFormat="1" applyProtection="1">
      <alignment vertical="top"/>
    </xf>
    <xf numFmtId="2" fontId="7" fillId="0" borderId="4" xfId="1" applyNumberFormat="1" applyFont="1" applyBorder="1" applyAlignment="1" applyProtection="1"/>
    <xf numFmtId="0" fontId="7" fillId="0" borderId="0" xfId="1" applyFont="1" applyAlignment="1" applyProtection="1"/>
    <xf numFmtId="4" fontId="6" fillId="0" borderId="0" xfId="1" applyNumberFormat="1" applyFont="1" applyAlignment="1" applyProtection="1">
      <alignment horizontal="right"/>
    </xf>
    <xf numFmtId="0" fontId="11" fillId="0" borderId="0" xfId="1" applyFont="1" applyAlignment="1" applyProtection="1">
      <alignment horizontal="right"/>
    </xf>
    <xf numFmtId="0" fontId="11" fillId="0" borderId="0" xfId="1" applyFont="1" applyProtection="1">
      <alignment vertical="top"/>
    </xf>
    <xf numFmtId="10" fontId="6" fillId="0" borderId="0" xfId="1" applyNumberFormat="1" applyFont="1" applyAlignment="1" applyProtection="1">
      <alignment horizontal="center" vertical="center"/>
    </xf>
    <xf numFmtId="4" fontId="6" fillId="0" borderId="5" xfId="1" applyNumberFormat="1" applyFont="1" applyBorder="1" applyAlignment="1" applyProtection="1"/>
    <xf numFmtId="0" fontId="14" fillId="0" borderId="0" xfId="1" applyFont="1" applyAlignment="1" applyProtection="1"/>
    <xf numFmtId="0" fontId="14" fillId="0" borderId="0" xfId="1" applyFont="1" applyProtection="1">
      <alignment vertical="top"/>
    </xf>
    <xf numFmtId="10" fontId="14" fillId="0" borderId="0" xfId="1" applyNumberFormat="1" applyFont="1" applyAlignment="1" applyProtection="1">
      <alignment horizontal="center" vertical="center"/>
    </xf>
    <xf numFmtId="4" fontId="6" fillId="0" borderId="0" xfId="1" applyNumberFormat="1" applyFont="1" applyAlignment="1" applyProtection="1"/>
    <xf numFmtId="0" fontId="1" fillId="0" borderId="0" xfId="1" quotePrefix="1" applyProtection="1">
      <alignment vertical="top"/>
    </xf>
    <xf numFmtId="10" fontId="12" fillId="5" borderId="11" xfId="1" applyNumberFormat="1" applyFont="1" applyFill="1" applyBorder="1" applyAlignment="1" applyProtection="1">
      <alignment vertical="center"/>
    </xf>
    <xf numFmtId="0" fontId="15" fillId="0" borderId="4" xfId="1" applyFont="1" applyBorder="1" applyAlignment="1" applyProtection="1"/>
    <xf numFmtId="0" fontId="15" fillId="0" borderId="0" xfId="1" applyFont="1" applyAlignment="1" applyProtection="1"/>
    <xf numFmtId="0" fontId="15" fillId="0" borderId="0" xfId="1" applyFont="1" applyAlignment="1" applyProtection="1">
      <alignment horizontal="right"/>
    </xf>
    <xf numFmtId="0" fontId="15" fillId="0" borderId="5" xfId="1" applyFont="1" applyBorder="1" applyProtection="1">
      <alignment vertical="top"/>
    </xf>
    <xf numFmtId="2" fontId="12" fillId="5" borderId="13" xfId="1" applyNumberFormat="1" applyFont="1" applyFill="1" applyBorder="1" applyAlignment="1" applyProtection="1"/>
    <xf numFmtId="4" fontId="12" fillId="5" borderId="14" xfId="1" applyNumberFormat="1" applyFont="1" applyFill="1" applyBorder="1" applyProtection="1">
      <alignment vertical="top"/>
    </xf>
    <xf numFmtId="166" fontId="1" fillId="0" borderId="0" xfId="1" applyNumberFormat="1" applyProtection="1">
      <alignment vertical="top"/>
    </xf>
    <xf numFmtId="4" fontId="16" fillId="0" borderId="0" xfId="4" applyNumberFormat="1" applyFont="1" applyAlignment="1" applyProtection="1">
      <alignment horizontal="right"/>
    </xf>
    <xf numFmtId="4" fontId="17" fillId="0" borderId="0" xfId="4" applyNumberFormat="1" applyFont="1" applyProtection="1"/>
    <xf numFmtId="4" fontId="16" fillId="0" borderId="0" xfId="4" applyNumberFormat="1" applyFont="1" applyProtection="1"/>
    <xf numFmtId="167" fontId="1" fillId="0" borderId="0" xfId="1" applyNumberFormat="1" applyProtection="1">
      <alignment vertical="top"/>
    </xf>
    <xf numFmtId="168" fontId="16" fillId="0" borderId="0" xfId="4" applyNumberFormat="1" applyFont="1" applyAlignment="1" applyProtection="1">
      <alignment horizontal="right"/>
    </xf>
    <xf numFmtId="0" fontId="18" fillId="0" borderId="0" xfId="5" applyFont="1" applyProtection="1"/>
    <xf numFmtId="0" fontId="1" fillId="0" borderId="0" xfId="1" applyAlignment="1" applyProtection="1"/>
    <xf numFmtId="0" fontId="1" fillId="0" borderId="0" xfId="1" applyAlignment="1" applyProtection="1">
      <alignment horizontal="center"/>
    </xf>
    <xf numFmtId="43" fontId="19" fillId="2" borderId="0" xfId="6" applyFont="1" applyFill="1" applyAlignment="1" applyProtection="1">
      <alignment horizontal="center" vertical="center"/>
    </xf>
    <xf numFmtId="4" fontId="19" fillId="2" borderId="0" xfId="7" applyNumberFormat="1" applyFont="1" applyFill="1" applyAlignment="1" applyProtection="1">
      <alignment vertical="center"/>
    </xf>
    <xf numFmtId="169" fontId="19" fillId="2" borderId="0" xfId="7" applyNumberFormat="1" applyFont="1" applyFill="1" applyAlignment="1" applyProtection="1">
      <alignment vertical="center"/>
    </xf>
    <xf numFmtId="169" fontId="19" fillId="2" borderId="0" xfId="8" applyNumberFormat="1" applyFont="1" applyFill="1" applyAlignment="1" applyProtection="1">
      <alignment vertical="center"/>
    </xf>
    <xf numFmtId="43" fontId="20" fillId="2" borderId="1" xfId="6" applyFont="1" applyFill="1" applyBorder="1" applyAlignment="1" applyProtection="1">
      <alignment vertical="center"/>
    </xf>
    <xf numFmtId="43" fontId="20" fillId="2" borderId="2" xfId="6" applyFont="1" applyFill="1" applyBorder="1" applyAlignment="1" applyProtection="1">
      <alignment vertical="center"/>
    </xf>
    <xf numFmtId="43" fontId="20" fillId="2" borderId="3" xfId="6" applyFont="1" applyFill="1" applyBorder="1" applyAlignment="1" applyProtection="1">
      <alignment vertical="center"/>
    </xf>
    <xf numFmtId="43" fontId="20" fillId="2" borderId="4" xfId="6" applyFont="1" applyFill="1" applyBorder="1" applyAlignment="1" applyProtection="1">
      <alignment vertical="center"/>
    </xf>
    <xf numFmtId="43" fontId="20" fillId="2" borderId="0" xfId="6" applyFont="1" applyFill="1" applyAlignment="1" applyProtection="1">
      <alignment vertical="center"/>
    </xf>
    <xf numFmtId="43" fontId="20" fillId="2" borderId="5" xfId="6" applyFont="1" applyFill="1" applyBorder="1" applyAlignment="1" applyProtection="1">
      <alignment vertical="center"/>
    </xf>
    <xf numFmtId="43" fontId="20" fillId="2" borderId="15" xfId="6" applyFont="1" applyFill="1" applyBorder="1" applyAlignment="1" applyProtection="1">
      <alignment vertical="center"/>
    </xf>
    <xf numFmtId="43" fontId="20" fillId="2" borderId="16" xfId="6" applyFont="1" applyFill="1" applyBorder="1" applyAlignment="1" applyProtection="1">
      <alignment vertical="center"/>
    </xf>
    <xf numFmtId="43" fontId="20" fillId="2" borderId="17" xfId="6" applyFont="1" applyFill="1" applyBorder="1" applyAlignment="1" applyProtection="1">
      <alignment vertical="center"/>
    </xf>
    <xf numFmtId="4" fontId="19" fillId="2" borderId="16" xfId="7" applyNumberFormat="1" applyFont="1" applyFill="1" applyBorder="1" applyAlignment="1" applyProtection="1">
      <alignment vertical="center"/>
    </xf>
    <xf numFmtId="43" fontId="19" fillId="2" borderId="16" xfId="6" applyFont="1" applyFill="1" applyBorder="1" applyAlignment="1" applyProtection="1">
      <alignment horizontal="center" vertical="center"/>
    </xf>
    <xf numFmtId="169" fontId="19" fillId="2" borderId="16" xfId="7" applyNumberFormat="1" applyFont="1" applyFill="1" applyBorder="1" applyAlignment="1" applyProtection="1">
      <alignment vertical="center"/>
    </xf>
    <xf numFmtId="169" fontId="19" fillId="2" borderId="16" xfId="8" applyNumberFormat="1" applyFont="1" applyFill="1" applyBorder="1" applyAlignment="1" applyProtection="1">
      <alignment vertical="center"/>
    </xf>
    <xf numFmtId="0" fontId="21" fillId="2" borderId="0" xfId="9" applyFont="1" applyFill="1" applyAlignment="1" applyProtection="1">
      <alignment vertical="center"/>
    </xf>
    <xf numFmtId="4" fontId="23" fillId="0" borderId="0" xfId="11" applyNumberFormat="1" applyFont="1" applyAlignment="1" applyProtection="1">
      <alignment vertical="center"/>
    </xf>
    <xf numFmtId="43" fontId="24" fillId="6" borderId="21" xfId="10" applyFont="1" applyFill="1" applyBorder="1" applyAlignment="1" applyProtection="1">
      <alignment horizontal="center" vertical="center"/>
    </xf>
    <xf numFmtId="4" fontId="24" fillId="6" borderId="21" xfId="11" applyNumberFormat="1" applyFont="1" applyFill="1" applyBorder="1" applyAlignment="1" applyProtection="1">
      <alignment horizontal="center" vertical="center"/>
    </xf>
    <xf numFmtId="169" fontId="24" fillId="6" borderId="21" xfId="11" applyNumberFormat="1" applyFont="1" applyFill="1" applyBorder="1" applyAlignment="1" applyProtection="1">
      <alignment horizontal="center" vertical="center"/>
    </xf>
    <xf numFmtId="169" fontId="24" fillId="6" borderId="21" xfId="12" applyNumberFormat="1" applyFont="1" applyFill="1" applyBorder="1" applyAlignment="1" applyProtection="1">
      <alignment horizontal="center" vertical="center"/>
    </xf>
    <xf numFmtId="4" fontId="25" fillId="2" borderId="0" xfId="7" applyNumberFormat="1" applyFont="1" applyFill="1" applyAlignment="1" applyProtection="1">
      <alignment horizontal="center" vertical="center"/>
    </xf>
    <xf numFmtId="43" fontId="25" fillId="2" borderId="0" xfId="6" applyFont="1" applyFill="1" applyAlignment="1" applyProtection="1">
      <alignment horizontal="center" vertical="center"/>
    </xf>
    <xf numFmtId="169" fontId="25" fillId="2" borderId="0" xfId="7" applyNumberFormat="1" applyFont="1" applyFill="1" applyAlignment="1" applyProtection="1">
      <alignment horizontal="center" vertical="center"/>
    </xf>
    <xf numFmtId="169" fontId="25" fillId="2" borderId="0" xfId="8" applyNumberFormat="1" applyFont="1" applyFill="1" applyAlignment="1" applyProtection="1">
      <alignment horizontal="center" vertical="center"/>
    </xf>
    <xf numFmtId="43" fontId="22" fillId="3" borderId="21" xfId="10" applyFont="1" applyFill="1" applyBorder="1" applyAlignment="1" applyProtection="1">
      <alignment horizontal="center" vertical="center"/>
    </xf>
    <xf numFmtId="0" fontId="22" fillId="3" borderId="18" xfId="5" applyFont="1" applyFill="1" applyBorder="1" applyAlignment="1" applyProtection="1">
      <alignment vertical="top" wrapText="1"/>
    </xf>
    <xf numFmtId="0" fontId="22" fillId="3" borderId="19" xfId="5" applyFont="1" applyFill="1" applyBorder="1" applyAlignment="1" applyProtection="1">
      <alignment vertical="top" wrapText="1"/>
    </xf>
    <xf numFmtId="0" fontId="22" fillId="3" borderId="20" xfId="5" applyFont="1" applyFill="1" applyBorder="1" applyAlignment="1" applyProtection="1">
      <alignment vertical="top" wrapText="1"/>
    </xf>
    <xf numFmtId="169" fontId="26" fillId="0" borderId="0" xfId="11" applyNumberFormat="1" applyFont="1" applyAlignment="1" applyProtection="1">
      <alignment vertical="center"/>
    </xf>
    <xf numFmtId="43" fontId="27" fillId="2" borderId="21" xfId="6" applyFont="1" applyFill="1" applyBorder="1" applyAlignment="1" applyProtection="1">
      <alignment horizontal="center" vertical="center"/>
    </xf>
    <xf numFmtId="0" fontId="28" fillId="2" borderId="21" xfId="9" applyFont="1" applyFill="1" applyBorder="1" applyAlignment="1" applyProtection="1">
      <alignment horizontal="justify" vertical="center" wrapText="1"/>
    </xf>
    <xf numFmtId="43" fontId="28" fillId="2" borderId="21" xfId="6" applyFont="1" applyFill="1" applyBorder="1" applyAlignment="1" applyProtection="1">
      <alignment horizontal="center" vertical="center" wrapText="1"/>
    </xf>
    <xf numFmtId="0" fontId="28" fillId="2" borderId="21" xfId="9" applyFont="1" applyFill="1" applyBorder="1" applyAlignment="1" applyProtection="1">
      <alignment horizontal="center" vertical="center" wrapText="1"/>
    </xf>
    <xf numFmtId="169" fontId="28" fillId="2" borderId="21" xfId="6" applyNumberFormat="1" applyFont="1" applyFill="1" applyBorder="1" applyAlignment="1" applyProtection="1">
      <alignment vertical="center" wrapText="1"/>
    </xf>
    <xf numFmtId="169" fontId="28" fillId="2" borderId="21" xfId="8" applyNumberFormat="1" applyFont="1" applyFill="1" applyBorder="1" applyAlignment="1" applyProtection="1">
      <alignment vertical="center" wrapText="1"/>
    </xf>
    <xf numFmtId="43" fontId="27" fillId="2" borderId="0" xfId="6" applyFont="1" applyFill="1" applyAlignment="1" applyProtection="1">
      <alignment horizontal="center" vertical="center"/>
    </xf>
    <xf numFmtId="4" fontId="25" fillId="2" borderId="0" xfId="7" applyNumberFormat="1" applyFont="1" applyFill="1" applyAlignment="1" applyProtection="1">
      <alignment horizontal="left" vertical="center"/>
    </xf>
    <xf numFmtId="43" fontId="27" fillId="2" borderId="0" xfId="6" applyFont="1" applyFill="1" applyAlignment="1" applyProtection="1">
      <alignment horizontal="center" vertical="center" wrapText="1"/>
    </xf>
    <xf numFmtId="4" fontId="27" fillId="2" borderId="0" xfId="7" applyNumberFormat="1" applyFont="1" applyFill="1" applyAlignment="1" applyProtection="1">
      <alignment horizontal="center" vertical="center"/>
    </xf>
    <xf numFmtId="169" fontId="27" fillId="2" borderId="0" xfId="6" applyNumberFormat="1" applyFont="1" applyFill="1" applyAlignment="1" applyProtection="1">
      <alignment vertical="center"/>
    </xf>
    <xf numFmtId="169" fontId="25" fillId="2" borderId="21" xfId="8" applyNumberFormat="1" applyFont="1" applyFill="1" applyBorder="1" applyAlignment="1" applyProtection="1">
      <alignment horizontal="right" vertical="center"/>
    </xf>
    <xf numFmtId="169" fontId="25" fillId="2" borderId="21" xfId="7" applyNumberFormat="1" applyFont="1" applyFill="1" applyBorder="1" applyAlignment="1" applyProtection="1">
      <alignment vertical="center"/>
    </xf>
    <xf numFmtId="43" fontId="27" fillId="2" borderId="21" xfId="6" applyFont="1" applyFill="1" applyBorder="1" applyAlignment="1" applyProtection="1">
      <alignment horizontal="center" vertical="top"/>
    </xf>
    <xf numFmtId="0" fontId="28" fillId="2" borderId="21" xfId="9" applyFont="1" applyFill="1" applyBorder="1" applyAlignment="1" applyProtection="1">
      <alignment horizontal="justify" vertical="top" wrapText="1"/>
    </xf>
    <xf numFmtId="43" fontId="28" fillId="2" borderId="21" xfId="6" applyFont="1" applyFill="1" applyBorder="1" applyAlignment="1" applyProtection="1">
      <alignment horizontal="center" wrapText="1"/>
    </xf>
    <xf numFmtId="0" fontId="28" fillId="2" borderId="21" xfId="9" applyFont="1" applyFill="1" applyBorder="1" applyAlignment="1" applyProtection="1">
      <alignment horizontal="center" wrapText="1"/>
    </xf>
    <xf numFmtId="169" fontId="28" fillId="2" borderId="21" xfId="6" applyNumberFormat="1" applyFont="1" applyFill="1" applyBorder="1" applyAlignment="1" applyProtection="1">
      <alignment wrapText="1"/>
    </xf>
    <xf numFmtId="169" fontId="28" fillId="2" borderId="21" xfId="8" applyNumberFormat="1" applyFont="1" applyFill="1" applyBorder="1" applyAlignment="1" applyProtection="1">
      <alignment wrapText="1"/>
    </xf>
    <xf numFmtId="0" fontId="28" fillId="2" borderId="0" xfId="9" applyFont="1" applyFill="1" applyAlignment="1" applyProtection="1">
      <alignment horizontal="justify" vertical="center" wrapText="1"/>
    </xf>
    <xf numFmtId="43" fontId="28" fillId="2" borderId="0" xfId="6" applyFont="1" applyFill="1" applyAlignment="1" applyProtection="1">
      <alignment horizontal="center" vertical="center" wrapText="1"/>
    </xf>
    <xf numFmtId="0" fontId="28" fillId="2" borderId="0" xfId="9" applyFont="1" applyFill="1" applyAlignment="1" applyProtection="1">
      <alignment horizontal="center" vertical="center" wrapText="1"/>
    </xf>
    <xf numFmtId="169" fontId="28" fillId="2" borderId="0" xfId="6" applyNumberFormat="1" applyFont="1" applyFill="1" applyAlignment="1" applyProtection="1">
      <alignment vertical="center" wrapText="1"/>
    </xf>
    <xf numFmtId="169" fontId="25" fillId="2" borderId="2" xfId="8" applyNumberFormat="1" applyFont="1" applyFill="1" applyBorder="1" applyAlignment="1" applyProtection="1">
      <alignment horizontal="center" vertical="center"/>
    </xf>
    <xf numFmtId="169" fontId="27" fillId="2" borderId="0" xfId="7" applyNumberFormat="1" applyFont="1" applyFill="1" applyAlignment="1" applyProtection="1">
      <alignment vertical="center"/>
    </xf>
    <xf numFmtId="4" fontId="27" fillId="2" borderId="0" xfId="7" applyNumberFormat="1" applyFont="1" applyFill="1" applyAlignment="1" applyProtection="1">
      <alignment vertical="center"/>
    </xf>
    <xf numFmtId="169" fontId="27" fillId="2" borderId="0" xfId="8" applyNumberFormat="1" applyFont="1" applyFill="1" applyAlignment="1" applyProtection="1">
      <alignment vertical="center"/>
    </xf>
    <xf numFmtId="169" fontId="28" fillId="2" borderId="0" xfId="8" applyNumberFormat="1" applyFont="1" applyFill="1" applyAlignment="1" applyProtection="1">
      <alignment vertical="center" wrapText="1"/>
    </xf>
    <xf numFmtId="0" fontId="29" fillId="0" borderId="0" xfId="0" applyFont="1" applyAlignment="1"/>
    <xf numFmtId="169" fontId="22" fillId="3" borderId="20" xfId="5" applyNumberFormat="1" applyFont="1" applyFill="1" applyBorder="1" applyAlignment="1" applyProtection="1">
      <alignment vertical="top" wrapText="1"/>
    </xf>
    <xf numFmtId="169" fontId="25" fillId="2" borderId="4" xfId="7" applyNumberFormat="1" applyFont="1" applyFill="1" applyBorder="1" applyAlignment="1" applyProtection="1">
      <alignment vertical="center"/>
    </xf>
    <xf numFmtId="43" fontId="27" fillId="2" borderId="0" xfId="6" applyFont="1" applyFill="1" applyAlignment="1" applyProtection="1">
      <alignment horizontal="center" vertical="top"/>
    </xf>
    <xf numFmtId="169" fontId="25" fillId="2" borderId="22" xfId="8" applyNumberFormat="1" applyFont="1" applyFill="1" applyBorder="1" applyAlignment="1" applyProtection="1">
      <alignment horizontal="right" vertical="center"/>
    </xf>
    <xf numFmtId="4" fontId="22" fillId="3" borderId="18" xfId="11" quotePrefix="1" applyNumberFormat="1" applyFont="1" applyFill="1" applyBorder="1" applyAlignment="1" applyProtection="1">
      <alignment vertical="center"/>
    </xf>
    <xf numFmtId="4" fontId="22" fillId="3" borderId="19" xfId="11" quotePrefix="1" applyNumberFormat="1" applyFont="1" applyFill="1" applyBorder="1" applyAlignment="1" applyProtection="1">
      <alignment vertical="center"/>
    </xf>
    <xf numFmtId="4" fontId="22" fillId="3" borderId="20" xfId="11" quotePrefix="1" applyNumberFormat="1" applyFont="1" applyFill="1" applyBorder="1" applyAlignment="1" applyProtection="1">
      <alignment vertical="center"/>
    </xf>
    <xf numFmtId="169" fontId="22" fillId="3" borderId="21" xfId="11" applyNumberFormat="1" applyFont="1" applyFill="1" applyBorder="1" applyAlignment="1" applyProtection="1">
      <alignment vertical="center"/>
    </xf>
    <xf numFmtId="4" fontId="22" fillId="3" borderId="18" xfId="11" applyNumberFormat="1" applyFont="1" applyFill="1" applyBorder="1" applyAlignment="1" applyProtection="1">
      <alignment vertical="center"/>
    </xf>
    <xf numFmtId="4" fontId="22" fillId="3" borderId="19" xfId="11" applyNumberFormat="1" applyFont="1" applyFill="1" applyBorder="1" applyAlignment="1" applyProtection="1">
      <alignment vertical="center"/>
    </xf>
    <xf numFmtId="4" fontId="22" fillId="3" borderId="20" xfId="11" applyNumberFormat="1" applyFont="1" applyFill="1" applyBorder="1" applyAlignment="1" applyProtection="1">
      <alignment vertical="center"/>
    </xf>
    <xf numFmtId="165" fontId="28" fillId="0" borderId="0" xfId="10" applyNumberFormat="1" applyFont="1" applyAlignment="1" applyProtection="1">
      <alignment vertical="center" wrapText="1"/>
    </xf>
    <xf numFmtId="4" fontId="24" fillId="0" borderId="0" xfId="11" applyNumberFormat="1" applyFont="1" applyAlignment="1" applyProtection="1">
      <alignment vertical="center"/>
    </xf>
    <xf numFmtId="4" fontId="27" fillId="2" borderId="21" xfId="7" applyNumberFormat="1" applyFont="1" applyFill="1" applyBorder="1" applyAlignment="1" applyProtection="1">
      <alignment vertical="center"/>
    </xf>
    <xf numFmtId="4" fontId="27" fillId="2" borderId="21" xfId="7" applyNumberFormat="1" applyFont="1" applyFill="1" applyBorder="1" applyAlignment="1" applyProtection="1">
      <alignment horizontal="center" vertical="center"/>
    </xf>
    <xf numFmtId="169" fontId="27" fillId="2" borderId="21" xfId="7" applyNumberFormat="1" applyFont="1" applyFill="1" applyBorder="1" applyAlignment="1" applyProtection="1">
      <alignment vertical="center"/>
    </xf>
    <xf numFmtId="169" fontId="27" fillId="2" borderId="21" xfId="8" applyNumberFormat="1" applyFont="1" applyFill="1" applyBorder="1" applyAlignment="1" applyProtection="1">
      <alignment vertical="center"/>
    </xf>
    <xf numFmtId="165" fontId="28" fillId="2" borderId="0" xfId="6" applyNumberFormat="1" applyFont="1" applyFill="1" applyAlignment="1" applyProtection="1">
      <alignment vertical="center" wrapText="1"/>
    </xf>
    <xf numFmtId="4" fontId="25" fillId="2" borderId="0" xfId="7" applyNumberFormat="1" applyFont="1" applyFill="1" applyAlignment="1" applyProtection="1">
      <alignment vertical="center"/>
    </xf>
    <xf numFmtId="4" fontId="27" fillId="2" borderId="21" xfId="7" applyNumberFormat="1" applyFont="1" applyFill="1" applyBorder="1" applyAlignment="1" applyProtection="1">
      <alignment vertical="center" wrapText="1"/>
    </xf>
    <xf numFmtId="169" fontId="27" fillId="2" borderId="21" xfId="7" applyNumberFormat="1" applyFont="1" applyFill="1" applyBorder="1" applyProtection="1"/>
    <xf numFmtId="0" fontId="21" fillId="0" borderId="0" xfId="11" applyFont="1" applyAlignment="1" applyProtection="1">
      <alignment vertical="center"/>
    </xf>
    <xf numFmtId="170" fontId="26" fillId="0" borderId="19" xfId="11" quotePrefix="1" applyNumberFormat="1" applyFont="1" applyBorder="1" applyAlignment="1" applyProtection="1">
      <alignment vertical="center"/>
    </xf>
    <xf numFmtId="0" fontId="26" fillId="0" borderId="0" xfId="11" applyFont="1" applyAlignment="1" applyProtection="1">
      <alignment vertical="center"/>
    </xf>
    <xf numFmtId="43" fontId="26" fillId="0" borderId="0" xfId="10" applyFont="1" applyAlignment="1" applyProtection="1">
      <alignment horizontal="center" vertical="center"/>
    </xf>
    <xf numFmtId="4" fontId="22" fillId="0" borderId="0" xfId="11" applyNumberFormat="1" applyFont="1" applyAlignment="1" applyProtection="1">
      <alignment vertical="center"/>
    </xf>
    <xf numFmtId="43" fontId="22" fillId="0" borderId="0" xfId="10" applyFont="1" applyAlignment="1" applyProtection="1">
      <alignment horizontal="center" vertical="center"/>
    </xf>
    <xf numFmtId="169" fontId="22" fillId="0" borderId="0" xfId="11" applyNumberFormat="1" applyFont="1" applyAlignment="1" applyProtection="1">
      <alignment vertical="center"/>
    </xf>
    <xf numFmtId="169" fontId="22" fillId="0" borderId="0" xfId="12" applyNumberFormat="1" applyFont="1" applyAlignment="1" applyProtection="1">
      <alignment vertical="center"/>
    </xf>
    <xf numFmtId="168" fontId="27" fillId="2" borderId="4" xfId="7" applyNumberFormat="1" applyFont="1" applyFill="1" applyBorder="1" applyAlignment="1" applyProtection="1">
      <alignment horizontal="right" vertical="top"/>
    </xf>
    <xf numFmtId="4" fontId="27" fillId="2" borderId="3" xfId="7" applyNumberFormat="1" applyFont="1" applyFill="1" applyBorder="1" applyAlignment="1" applyProtection="1">
      <alignment vertical="center" wrapText="1"/>
    </xf>
    <xf numFmtId="0" fontId="28" fillId="2" borderId="0" xfId="0" applyFont="1" applyFill="1">
      <alignment vertical="center"/>
    </xf>
    <xf numFmtId="0" fontId="28" fillId="2" borderId="5" xfId="0" applyFont="1" applyFill="1" applyBorder="1">
      <alignment vertical="center"/>
    </xf>
    <xf numFmtId="168" fontId="27" fillId="2" borderId="15" xfId="7" applyNumberFormat="1" applyFont="1" applyFill="1" applyBorder="1" applyAlignment="1" applyProtection="1">
      <alignment horizontal="right" vertical="top"/>
    </xf>
    <xf numFmtId="0" fontId="28" fillId="2" borderId="16" xfId="0" applyFont="1" applyFill="1" applyBorder="1">
      <alignment vertical="center"/>
    </xf>
    <xf numFmtId="0" fontId="28" fillId="2" borderId="17" xfId="0" applyFont="1" applyFill="1" applyBorder="1">
      <alignment vertical="center"/>
    </xf>
    <xf numFmtId="168" fontId="27" fillId="2" borderId="0" xfId="7" applyNumberFormat="1" applyFont="1" applyFill="1" applyAlignment="1" applyProtection="1">
      <alignment horizontal="right" vertical="top"/>
    </xf>
    <xf numFmtId="169" fontId="28" fillId="2" borderId="0" xfId="0" applyNumberFormat="1" applyFont="1" applyFill="1">
      <alignment vertical="center"/>
    </xf>
    <xf numFmtId="169" fontId="28" fillId="2" borderId="0" xfId="8" applyNumberFormat="1" applyFont="1" applyFill="1" applyAlignment="1" applyProtection="1">
      <alignment vertical="center"/>
    </xf>
    <xf numFmtId="43" fontId="28" fillId="2" borderId="0" xfId="6" applyFont="1" applyFill="1" applyAlignment="1" applyProtection="1">
      <alignment vertical="center"/>
    </xf>
    <xf numFmtId="43" fontId="27" fillId="2" borderId="0" xfId="6" applyFont="1" applyFill="1" applyAlignment="1" applyProtection="1">
      <alignment vertical="center"/>
    </xf>
    <xf numFmtId="4" fontId="30" fillId="2" borderId="0" xfId="7" applyNumberFormat="1" applyFont="1" applyFill="1" applyAlignment="1" applyProtection="1">
      <alignment vertical="center"/>
    </xf>
    <xf numFmtId="4" fontId="31" fillId="2" borderId="0" xfId="4" applyNumberFormat="1" applyFont="1" applyFill="1" applyAlignment="1" applyProtection="1">
      <alignment horizontal="center" vertical="center"/>
    </xf>
    <xf numFmtId="4" fontId="31" fillId="2" borderId="0" xfId="4" applyNumberFormat="1" applyFont="1" applyFill="1" applyAlignment="1" applyProtection="1">
      <alignment vertical="center"/>
    </xf>
    <xf numFmtId="4" fontId="28" fillId="2" borderId="0" xfId="4" applyNumberFormat="1" applyFont="1" applyFill="1" applyAlignment="1" applyProtection="1">
      <alignment vertical="center"/>
    </xf>
    <xf numFmtId="169" fontId="31" fillId="2" borderId="0" xfId="4" applyNumberFormat="1" applyFont="1" applyFill="1" applyAlignment="1" applyProtection="1">
      <alignment vertical="center"/>
    </xf>
    <xf numFmtId="169" fontId="31" fillId="2" borderId="0" xfId="8" applyNumberFormat="1" applyFont="1" applyFill="1" applyAlignment="1" applyProtection="1">
      <alignment vertical="center"/>
    </xf>
    <xf numFmtId="169" fontId="27" fillId="2" borderId="0" xfId="4" applyNumberFormat="1" applyFont="1" applyFill="1" applyAlignment="1" applyProtection="1">
      <alignment vertical="center"/>
    </xf>
    <xf numFmtId="4" fontId="27" fillId="2" borderId="0" xfId="4" applyNumberFormat="1" applyFont="1" applyFill="1" applyAlignment="1" applyProtection="1">
      <alignment horizontal="center" vertical="center"/>
    </xf>
    <xf numFmtId="8" fontId="28" fillId="2" borderId="0" xfId="13" applyNumberFormat="1" applyFont="1" applyFill="1" applyAlignment="1" applyProtection="1">
      <alignment horizontal="center" vertical="center" wrapText="1"/>
    </xf>
    <xf numFmtId="7" fontId="28" fillId="2" borderId="0" xfId="13" applyNumberFormat="1" applyFont="1" applyFill="1" applyAlignment="1" applyProtection="1">
      <alignment vertical="center"/>
    </xf>
    <xf numFmtId="0" fontId="24" fillId="2" borderId="0" xfId="13" applyFont="1" applyFill="1" applyAlignment="1" applyProtection="1">
      <alignment horizontal="center" vertical="center"/>
    </xf>
    <xf numFmtId="7" fontId="24" fillId="2" borderId="0" xfId="13" applyNumberFormat="1" applyFont="1" applyFill="1" applyAlignment="1" applyProtection="1">
      <alignment vertical="center"/>
    </xf>
    <xf numFmtId="0" fontId="28" fillId="2" borderId="0" xfId="4" applyFont="1" applyFill="1" applyAlignment="1" applyProtection="1">
      <alignment horizontal="center" vertical="center" wrapText="1"/>
    </xf>
    <xf numFmtId="0" fontId="28" fillId="2" borderId="0" xfId="13" applyFont="1" applyFill="1" applyAlignment="1" applyProtection="1">
      <alignment vertical="center"/>
    </xf>
    <xf numFmtId="0" fontId="24" fillId="2" borderId="0" xfId="4" applyFont="1" applyFill="1" applyAlignment="1" applyProtection="1">
      <alignment horizontal="center" vertical="center" wrapText="1"/>
    </xf>
    <xf numFmtId="169" fontId="24" fillId="2" borderId="0" xfId="14" applyNumberFormat="1" applyFont="1" applyFill="1" applyAlignment="1" applyProtection="1">
      <alignment horizontal="center" vertical="center"/>
    </xf>
    <xf numFmtId="169" fontId="24" fillId="2" borderId="0" xfId="8" applyNumberFormat="1" applyFont="1" applyFill="1" applyAlignment="1" applyProtection="1">
      <alignment horizontal="center" vertical="center"/>
    </xf>
    <xf numFmtId="169" fontId="24" fillId="2" borderId="0" xfId="13" applyNumberFormat="1" applyFont="1" applyFill="1" applyAlignment="1" applyProtection="1">
      <alignment horizontal="center" vertical="center"/>
    </xf>
    <xf numFmtId="8" fontId="24" fillId="2" borderId="0" xfId="7" applyNumberFormat="1" applyFont="1" applyFill="1" applyAlignment="1" applyProtection="1">
      <alignment horizontal="center" vertical="center" wrapText="1"/>
    </xf>
    <xf numFmtId="0" fontId="21" fillId="2" borderId="0" xfId="7" applyFont="1" applyFill="1" applyAlignment="1" applyProtection="1">
      <alignment horizontal="center" vertical="center" wrapText="1"/>
    </xf>
    <xf numFmtId="43" fontId="22" fillId="6" borderId="18" xfId="10" applyFont="1" applyFill="1" applyBorder="1" applyAlignment="1" applyProtection="1">
      <alignment vertical="center"/>
    </xf>
    <xf numFmtId="43" fontId="22" fillId="6" borderId="19" xfId="10" applyFont="1" applyFill="1" applyBorder="1" applyAlignment="1" applyProtection="1">
      <alignment vertical="center"/>
    </xf>
    <xf numFmtId="43" fontId="22" fillId="6" borderId="20" xfId="10" applyFont="1" applyFill="1" applyBorder="1" applyAlignment="1" applyProtection="1">
      <alignment vertical="center"/>
    </xf>
    <xf numFmtId="43" fontId="27" fillId="2" borderId="2" xfId="6" applyFont="1" applyFill="1" applyBorder="1" applyAlignment="1" applyProtection="1">
      <alignment horizontal="center" vertical="top"/>
    </xf>
    <xf numFmtId="0" fontId="28" fillId="2" borderId="2" xfId="9" applyFont="1" applyFill="1" applyBorder="1" applyAlignment="1" applyProtection="1">
      <alignment horizontal="justify" vertical="top" wrapText="1"/>
    </xf>
    <xf numFmtId="43" fontId="28" fillId="2" borderId="2" xfId="6" applyFont="1" applyFill="1" applyBorder="1" applyAlignment="1" applyProtection="1">
      <alignment horizontal="center" wrapText="1"/>
    </xf>
    <xf numFmtId="0" fontId="28" fillId="2" borderId="2" xfId="9" applyFont="1" applyFill="1" applyBorder="1" applyAlignment="1" applyProtection="1">
      <alignment horizontal="center" wrapText="1"/>
    </xf>
    <xf numFmtId="169" fontId="28" fillId="2" borderId="3" xfId="6" applyNumberFormat="1" applyFont="1" applyFill="1" applyBorder="1" applyAlignment="1" applyProtection="1">
      <alignment wrapText="1"/>
    </xf>
    <xf numFmtId="43" fontId="27" fillId="2" borderId="16" xfId="6" applyFont="1" applyFill="1" applyBorder="1" applyAlignment="1" applyProtection="1">
      <alignment horizontal="center" vertical="top"/>
    </xf>
    <xf numFmtId="0" fontId="28" fillId="2" borderId="16" xfId="9" applyFont="1" applyFill="1" applyBorder="1" applyAlignment="1" applyProtection="1">
      <alignment horizontal="justify" vertical="top" wrapText="1"/>
    </xf>
    <xf numFmtId="43" fontId="28" fillId="2" borderId="16" xfId="6" applyFont="1" applyFill="1" applyBorder="1" applyAlignment="1" applyProtection="1">
      <alignment horizontal="center" wrapText="1"/>
    </xf>
    <xf numFmtId="0" fontId="28" fillId="2" borderId="16" xfId="9" applyFont="1" applyFill="1" applyBorder="1" applyAlignment="1" applyProtection="1">
      <alignment horizontal="center" wrapText="1"/>
    </xf>
    <xf numFmtId="169" fontId="28" fillId="2" borderId="16" xfId="6" applyNumberFormat="1" applyFont="1" applyFill="1" applyBorder="1" applyAlignment="1" applyProtection="1">
      <alignment wrapText="1"/>
    </xf>
    <xf numFmtId="169" fontId="28" fillId="2" borderId="19" xfId="8" applyNumberFormat="1" applyFont="1" applyFill="1" applyBorder="1" applyAlignment="1" applyProtection="1">
      <alignment wrapText="1"/>
    </xf>
    <xf numFmtId="169" fontId="22" fillId="0" borderId="21" xfId="11" applyNumberFormat="1" applyFont="1" applyBorder="1" applyAlignment="1" applyProtection="1">
      <alignment vertical="center"/>
    </xf>
    <xf numFmtId="43" fontId="32" fillId="2" borderId="0" xfId="6" applyFont="1" applyFill="1" applyAlignment="1" applyProtection="1">
      <alignment horizontal="right" vertical="top"/>
    </xf>
    <xf numFmtId="4" fontId="32" fillId="0" borderId="0" xfId="7" applyNumberFormat="1" applyFont="1" applyAlignment="1" applyProtection="1">
      <alignment vertical="top"/>
    </xf>
    <xf numFmtId="43" fontId="32" fillId="0" borderId="0" xfId="6" applyFont="1" applyAlignment="1" applyProtection="1">
      <alignment horizontal="center" vertical="top"/>
    </xf>
    <xf numFmtId="4" fontId="32" fillId="2" borderId="0" xfId="7" applyNumberFormat="1" applyFont="1" applyFill="1" applyAlignment="1" applyProtection="1">
      <alignment horizontal="center" vertical="top"/>
    </xf>
    <xf numFmtId="169" fontId="32" fillId="2" borderId="0" xfId="7" applyNumberFormat="1" applyFont="1" applyFill="1" applyAlignment="1" applyProtection="1">
      <alignment horizontal="center" vertical="top"/>
    </xf>
    <xf numFmtId="169" fontId="32" fillId="2" borderId="0" xfId="8" applyNumberFormat="1" applyFont="1" applyFill="1" applyAlignment="1" applyProtection="1">
      <alignment horizontal="center" vertical="top"/>
    </xf>
    <xf numFmtId="169" fontId="32" fillId="2" borderId="0" xfId="7" applyNumberFormat="1" applyFont="1" applyFill="1" applyAlignment="1" applyProtection="1">
      <alignment vertical="top"/>
    </xf>
    <xf numFmtId="4" fontId="32" fillId="2" borderId="0" xfId="7" applyNumberFormat="1" applyFont="1" applyFill="1" applyAlignment="1" applyProtection="1">
      <alignment vertical="top"/>
    </xf>
    <xf numFmtId="4" fontId="32" fillId="2" borderId="0" xfId="7" applyNumberFormat="1" applyFont="1" applyFill="1" applyAlignment="1" applyProtection="1">
      <alignment vertical="center"/>
    </xf>
    <xf numFmtId="43" fontId="33" fillId="2" borderId="1" xfId="6" applyFont="1" applyFill="1" applyBorder="1" applyProtection="1">
      <alignment vertical="top"/>
    </xf>
    <xf numFmtId="43" fontId="33" fillId="0" borderId="2" xfId="6" applyFont="1" applyBorder="1" applyProtection="1">
      <alignment vertical="top"/>
    </xf>
    <xf numFmtId="43" fontId="33" fillId="2" borderId="2" xfId="6" applyFont="1" applyFill="1" applyBorder="1" applyProtection="1">
      <alignment vertical="top"/>
    </xf>
    <xf numFmtId="43" fontId="33" fillId="2" borderId="3" xfId="6" applyFont="1" applyFill="1" applyBorder="1" applyProtection="1">
      <alignment vertical="top"/>
    </xf>
    <xf numFmtId="43" fontId="33" fillId="2" borderId="4" xfId="6" applyFont="1" applyFill="1" applyBorder="1" applyProtection="1">
      <alignment vertical="top"/>
    </xf>
    <xf numFmtId="43" fontId="33" fillId="0" borderId="0" xfId="6" applyFont="1" applyProtection="1">
      <alignment vertical="top"/>
    </xf>
    <xf numFmtId="43" fontId="33" fillId="2" borderId="0" xfId="6" applyFont="1" applyFill="1" applyProtection="1">
      <alignment vertical="top"/>
    </xf>
    <xf numFmtId="43" fontId="33" fillId="2" borderId="5" xfId="6" applyFont="1" applyFill="1" applyBorder="1" applyProtection="1">
      <alignment vertical="top"/>
    </xf>
    <xf numFmtId="43" fontId="33" fillId="2" borderId="15" xfId="6" applyFont="1" applyFill="1" applyBorder="1" applyProtection="1">
      <alignment vertical="top"/>
    </xf>
    <xf numFmtId="43" fontId="33" fillId="0" borderId="16" xfId="6" applyFont="1" applyBorder="1" applyProtection="1">
      <alignment vertical="top"/>
    </xf>
    <xf numFmtId="43" fontId="33" fillId="2" borderId="16" xfId="6" applyFont="1" applyFill="1" applyBorder="1" applyProtection="1">
      <alignment vertical="top"/>
    </xf>
    <xf numFmtId="43" fontId="33" fillId="2" borderId="17" xfId="6" applyFont="1" applyFill="1" applyBorder="1" applyProtection="1">
      <alignment vertical="top"/>
    </xf>
    <xf numFmtId="43" fontId="33" fillId="2" borderId="21" xfId="6" applyFont="1" applyFill="1" applyBorder="1" applyAlignment="1" applyProtection="1">
      <alignment horizontal="right" vertical="top"/>
    </xf>
    <xf numFmtId="4" fontId="33" fillId="0" borderId="21" xfId="7" applyNumberFormat="1" applyFont="1" applyBorder="1" applyAlignment="1" applyProtection="1">
      <alignment horizontal="center" vertical="top"/>
    </xf>
    <xf numFmtId="43" fontId="33" fillId="0" borderId="21" xfId="6" applyFont="1" applyBorder="1" applyAlignment="1" applyProtection="1">
      <alignment horizontal="center" vertical="top"/>
    </xf>
    <xf numFmtId="4" fontId="33" fillId="2" borderId="21" xfId="7" applyNumberFormat="1" applyFont="1" applyFill="1" applyBorder="1" applyAlignment="1" applyProtection="1">
      <alignment horizontal="center" vertical="top"/>
    </xf>
    <xf numFmtId="169" fontId="33" fillId="2" borderId="21" xfId="7" applyNumberFormat="1" applyFont="1" applyFill="1" applyBorder="1" applyAlignment="1" applyProtection="1">
      <alignment horizontal="center" vertical="top"/>
    </xf>
    <xf numFmtId="169" fontId="33" fillId="2" borderId="21" xfId="8" applyNumberFormat="1" applyFont="1" applyFill="1" applyBorder="1" applyAlignment="1" applyProtection="1">
      <alignment horizontal="center" vertical="top"/>
    </xf>
    <xf numFmtId="4" fontId="32" fillId="2" borderId="0" xfId="7" applyNumberFormat="1" applyFont="1" applyFill="1" applyAlignment="1" applyProtection="1">
      <alignment horizontal="right" vertical="top"/>
    </xf>
    <xf numFmtId="4" fontId="34" fillId="0" borderId="0" xfId="7" applyNumberFormat="1" applyFont="1" applyAlignment="1" applyProtection="1">
      <alignment horizontal="center" vertical="top"/>
    </xf>
    <xf numFmtId="43" fontId="34" fillId="0" borderId="0" xfId="6" applyFont="1" applyAlignment="1" applyProtection="1">
      <alignment horizontal="center" vertical="top"/>
    </xf>
    <xf numFmtId="4" fontId="34" fillId="2" borderId="0" xfId="7" applyNumberFormat="1" applyFont="1" applyFill="1" applyAlignment="1" applyProtection="1">
      <alignment horizontal="center" vertical="top"/>
    </xf>
    <xf numFmtId="169" fontId="34" fillId="2" borderId="0" xfId="7" applyNumberFormat="1" applyFont="1" applyFill="1" applyAlignment="1" applyProtection="1">
      <alignment horizontal="center" vertical="top"/>
    </xf>
    <xf numFmtId="169" fontId="34" fillId="2" borderId="0" xfId="8" applyNumberFormat="1" applyFont="1" applyFill="1" applyAlignment="1" applyProtection="1">
      <alignment horizontal="center" vertical="top"/>
    </xf>
    <xf numFmtId="43" fontId="34" fillId="2" borderId="0" xfId="6" applyFont="1" applyFill="1" applyAlignment="1" applyProtection="1">
      <alignment horizontal="right" vertical="top"/>
    </xf>
    <xf numFmtId="0" fontId="32" fillId="0" borderId="0" xfId="15" applyFont="1" applyAlignment="1" applyProtection="1">
      <alignment vertical="top" wrapText="1"/>
    </xf>
    <xf numFmtId="4" fontId="32" fillId="0" borderId="0" xfId="16" applyNumberFormat="1" applyFont="1" applyAlignment="1" applyProtection="1">
      <alignment horizontal="center" vertical="top" wrapText="1"/>
    </xf>
    <xf numFmtId="0" fontId="32" fillId="2" borderId="0" xfId="9" applyFont="1" applyFill="1" applyAlignment="1" applyProtection="1">
      <alignment horizontal="center" vertical="top" wrapText="1"/>
    </xf>
    <xf numFmtId="4" fontId="32" fillId="2" borderId="0" xfId="16" applyNumberFormat="1" applyFont="1" applyFill="1" applyAlignment="1" applyProtection="1">
      <alignment horizontal="center" vertical="top" wrapText="1"/>
    </xf>
    <xf numFmtId="169" fontId="32" fillId="2" borderId="0" xfId="8" applyNumberFormat="1" applyFont="1" applyFill="1" applyAlignment="1" applyProtection="1">
      <alignment horizontal="center" vertical="top" wrapText="1"/>
    </xf>
    <xf numFmtId="49" fontId="35" fillId="2" borderId="0" xfId="7" applyNumberFormat="1" applyFont="1" applyFill="1" applyAlignment="1" applyProtection="1">
      <alignment horizontal="center" vertical="top"/>
    </xf>
    <xf numFmtId="49" fontId="32" fillId="2" borderId="0" xfId="7" applyNumberFormat="1" applyFont="1" applyFill="1" applyAlignment="1" applyProtection="1">
      <alignment vertical="top"/>
    </xf>
    <xf numFmtId="0" fontId="32" fillId="0" borderId="0" xfId="9" applyFont="1" applyAlignment="1" applyProtection="1">
      <alignment horizontal="justify" vertical="top" wrapText="1"/>
    </xf>
    <xf numFmtId="0" fontId="32" fillId="0" borderId="0" xfId="9" applyFont="1" applyAlignment="1" applyProtection="1">
      <alignment horizontal="justify" vertical="top"/>
    </xf>
    <xf numFmtId="4" fontId="32" fillId="2" borderId="0" xfId="9" applyNumberFormat="1" applyFont="1" applyFill="1" applyAlignment="1" applyProtection="1">
      <alignment horizontal="center" vertical="top" wrapText="1"/>
    </xf>
    <xf numFmtId="169" fontId="32" fillId="2" borderId="0" xfId="6" applyNumberFormat="1" applyFont="1" applyFill="1" applyAlignment="1" applyProtection="1">
      <alignment horizontal="center" vertical="top" wrapText="1"/>
    </xf>
    <xf numFmtId="49" fontId="35" fillId="2" borderId="0" xfId="15" applyNumberFormat="1" applyFont="1" applyFill="1" applyAlignment="1" applyProtection="1">
      <alignment horizontal="center" vertical="top"/>
    </xf>
    <xf numFmtId="4" fontId="34" fillId="0" borderId="0" xfId="7" applyNumberFormat="1" applyFont="1" applyAlignment="1" applyProtection="1">
      <alignment horizontal="left" vertical="top"/>
    </xf>
    <xf numFmtId="43" fontId="32" fillId="0" borderId="0" xfId="6" applyFont="1" applyAlignment="1" applyProtection="1">
      <alignment horizontal="center" vertical="top" wrapText="1"/>
    </xf>
    <xf numFmtId="169" fontId="34" fillId="2" borderId="0" xfId="7" applyNumberFormat="1" applyFont="1" applyFill="1" applyAlignment="1" applyProtection="1">
      <alignment vertical="top"/>
    </xf>
    <xf numFmtId="0" fontId="32" fillId="0" borderId="0" xfId="9" applyFont="1" applyAlignment="1" applyProtection="1">
      <alignment horizontal="left" vertical="top" wrapText="1"/>
    </xf>
    <xf numFmtId="2" fontId="34" fillId="2" borderId="0" xfId="16" applyNumberFormat="1" applyFont="1" applyFill="1" applyAlignment="1" applyProtection="1">
      <alignment horizontal="right" vertical="top"/>
    </xf>
    <xf numFmtId="2" fontId="32" fillId="2" borderId="0" xfId="16" applyNumberFormat="1" applyFont="1" applyFill="1" applyAlignment="1" applyProtection="1">
      <alignment horizontal="right" vertical="top"/>
    </xf>
    <xf numFmtId="0" fontId="34" fillId="0" borderId="0" xfId="9" applyFont="1" applyAlignment="1" applyProtection="1">
      <alignment vertical="top" wrapText="1"/>
    </xf>
    <xf numFmtId="0" fontId="34" fillId="0" borderId="0" xfId="9" applyFont="1" applyAlignment="1" applyProtection="1">
      <alignment horizontal="center" vertical="top" wrapText="1"/>
    </xf>
    <xf numFmtId="0" fontId="34" fillId="2" borderId="0" xfId="9" applyFont="1" applyFill="1" applyAlignment="1" applyProtection="1">
      <alignment horizontal="center" vertical="top" wrapText="1"/>
    </xf>
    <xf numFmtId="4" fontId="32" fillId="0" borderId="0" xfId="7" applyNumberFormat="1" applyFont="1" applyAlignment="1" applyProtection="1">
      <alignment vertical="top" wrapText="1"/>
    </xf>
    <xf numFmtId="0" fontId="34" fillId="0" borderId="0" xfId="9" applyFont="1" applyAlignment="1" applyProtection="1">
      <alignment horizontal="left" vertical="top" wrapText="1"/>
    </xf>
    <xf numFmtId="43" fontId="32" fillId="2" borderId="0" xfId="6" applyFont="1" applyFill="1" applyProtection="1">
      <alignment vertical="top"/>
    </xf>
    <xf numFmtId="0" fontId="32" fillId="0" borderId="0" xfId="15" applyFont="1" applyAlignment="1" applyProtection="1">
      <alignment horizontal="left" vertical="top" wrapText="1"/>
    </xf>
    <xf numFmtId="4" fontId="32" fillId="0" borderId="0" xfId="7" applyNumberFormat="1" applyFont="1" applyAlignment="1" applyProtection="1">
      <alignment horizontal="center" vertical="top"/>
    </xf>
    <xf numFmtId="4" fontId="34" fillId="2" borderId="0" xfId="18" applyNumberFormat="1" applyFont="1" applyFill="1" applyAlignment="1" applyProtection="1">
      <alignment horizontal="center" vertical="top"/>
    </xf>
    <xf numFmtId="0" fontId="32" fillId="2" borderId="0" xfId="0" applyFont="1" applyFill="1" applyAlignment="1">
      <alignment vertical="top"/>
    </xf>
    <xf numFmtId="0" fontId="32" fillId="0" borderId="0" xfId="9" applyFont="1" applyAlignment="1" applyProtection="1">
      <alignment horizontal="center" vertical="top" wrapText="1"/>
    </xf>
    <xf numFmtId="0" fontId="32" fillId="2" borderId="0" xfId="15" applyFont="1" applyFill="1" applyAlignment="1" applyProtection="1">
      <alignment vertical="top"/>
    </xf>
    <xf numFmtId="2" fontId="32" fillId="2" borderId="0" xfId="19" applyNumberFormat="1" applyFont="1" applyFill="1" applyAlignment="1" applyProtection="1">
      <alignment horizontal="right" vertical="top"/>
    </xf>
    <xf numFmtId="0" fontId="32" fillId="0" borderId="0" xfId="15" applyFont="1" applyAlignment="1" applyProtection="1">
      <alignment horizontal="justify" vertical="top" wrapText="1"/>
    </xf>
    <xf numFmtId="4" fontId="32" fillId="0" borderId="0" xfId="20" applyNumberFormat="1" applyFont="1" applyAlignment="1" applyProtection="1">
      <alignment horizontal="center" vertical="top" wrapText="1"/>
    </xf>
    <xf numFmtId="4" fontId="32" fillId="2" borderId="0" xfId="15" applyNumberFormat="1" applyFont="1" applyFill="1" applyAlignment="1" applyProtection="1">
      <alignment horizontal="center" vertical="top" wrapText="1"/>
    </xf>
    <xf numFmtId="4" fontId="34" fillId="2" borderId="0" xfId="21" applyNumberFormat="1" applyFont="1" applyFill="1" applyAlignment="1" applyProtection="1">
      <alignment horizontal="center" vertical="top"/>
    </xf>
    <xf numFmtId="4" fontId="32" fillId="2" borderId="0" xfId="7" applyNumberFormat="1" applyFont="1" applyFill="1" applyAlignment="1" applyProtection="1">
      <alignment horizontal="center" vertical="top" wrapText="1"/>
    </xf>
    <xf numFmtId="169" fontId="34" fillId="2" borderId="21" xfId="7" applyNumberFormat="1" applyFont="1" applyFill="1" applyBorder="1" applyAlignment="1" applyProtection="1">
      <alignment vertical="top"/>
    </xf>
    <xf numFmtId="43" fontId="34" fillId="2" borderId="4" xfId="6" applyFont="1" applyFill="1" applyBorder="1" applyAlignment="1" applyProtection="1">
      <alignment horizontal="right" vertical="top"/>
    </xf>
    <xf numFmtId="165" fontId="32" fillId="2" borderId="0" xfId="6" applyNumberFormat="1" applyFont="1" applyFill="1" applyAlignment="1" applyProtection="1">
      <alignment vertical="top" wrapText="1"/>
    </xf>
    <xf numFmtId="4" fontId="34" fillId="2" borderId="0" xfId="7" applyNumberFormat="1" applyFont="1" applyFill="1" applyAlignment="1" applyProtection="1">
      <alignment vertical="top"/>
    </xf>
    <xf numFmtId="43" fontId="32" fillId="2" borderId="4" xfId="6" applyFont="1" applyFill="1" applyBorder="1" applyAlignment="1" applyProtection="1">
      <alignment horizontal="right" vertical="top"/>
    </xf>
    <xf numFmtId="169" fontId="32" fillId="2" borderId="5" xfId="7" applyNumberFormat="1" applyFont="1" applyFill="1" applyBorder="1" applyAlignment="1" applyProtection="1">
      <alignment vertical="top"/>
    </xf>
    <xf numFmtId="43" fontId="32" fillId="2" borderId="0" xfId="6" applyFont="1" applyFill="1" applyAlignment="1" applyProtection="1">
      <alignment horizontal="center" vertical="top"/>
    </xf>
    <xf numFmtId="0" fontId="32" fillId="2" borderId="0" xfId="7" applyFont="1" applyFill="1" applyAlignment="1" applyProtection="1">
      <alignment vertical="center"/>
    </xf>
    <xf numFmtId="0" fontId="32" fillId="2" borderId="0" xfId="7" applyFont="1" applyFill="1" applyAlignment="1" applyProtection="1">
      <alignment vertical="top"/>
    </xf>
    <xf numFmtId="0" fontId="36" fillId="2" borderId="0" xfId="7" applyFont="1" applyFill="1" applyAlignment="1" applyProtection="1">
      <alignment vertical="center"/>
    </xf>
    <xf numFmtId="169" fontId="33" fillId="2" borderId="21" xfId="7" applyNumberFormat="1" applyFont="1" applyFill="1" applyBorder="1" applyAlignment="1" applyProtection="1">
      <alignment vertical="top"/>
    </xf>
    <xf numFmtId="165" fontId="36" fillId="2" borderId="0" xfId="6" applyNumberFormat="1" applyFont="1" applyFill="1" applyAlignment="1" applyProtection="1">
      <alignment vertical="top" wrapText="1"/>
    </xf>
    <xf numFmtId="172" fontId="33" fillId="2" borderId="0" xfId="7" applyNumberFormat="1" applyFont="1" applyFill="1" applyAlignment="1" applyProtection="1">
      <alignment vertical="top"/>
    </xf>
    <xf numFmtId="0" fontId="36" fillId="2" borderId="0" xfId="7" applyFont="1" applyFill="1" applyAlignment="1" applyProtection="1">
      <alignment vertical="top"/>
    </xf>
    <xf numFmtId="168" fontId="32" fillId="2" borderId="0" xfId="7" applyNumberFormat="1" applyFont="1" applyFill="1" applyAlignment="1" applyProtection="1">
      <alignment horizontal="right" vertical="top"/>
    </xf>
    <xf numFmtId="4" fontId="32" fillId="2" borderId="0" xfId="7" applyNumberFormat="1" applyFont="1" applyFill="1" applyAlignment="1" applyProtection="1">
      <alignment vertical="top" wrapText="1"/>
    </xf>
    <xf numFmtId="173" fontId="32" fillId="2" borderId="0" xfId="15" applyNumberFormat="1" applyFont="1" applyFill="1" applyAlignment="1" applyProtection="1">
      <alignment horizontal="right" vertical="top"/>
    </xf>
    <xf numFmtId="0" fontId="32" fillId="2" borderId="0" xfId="9" applyFont="1" applyFill="1" applyAlignment="1" applyProtection="1">
      <alignment vertical="top" wrapText="1"/>
    </xf>
    <xf numFmtId="0" fontId="32" fillId="2" borderId="0" xfId="9" applyFont="1" applyFill="1" applyAlignment="1" applyProtection="1">
      <alignment wrapText="1"/>
    </xf>
    <xf numFmtId="174" fontId="32" fillId="2" borderId="0" xfId="22" applyNumberFormat="1" applyFont="1" applyFill="1" applyAlignment="1" applyProtection="1">
      <alignment vertical="top"/>
    </xf>
    <xf numFmtId="174" fontId="32" fillId="2" borderId="0" xfId="22" applyNumberFormat="1" applyFont="1" applyFill="1" applyAlignment="1" applyProtection="1">
      <alignment vertical="center"/>
    </xf>
    <xf numFmtId="0" fontId="32" fillId="2" borderId="0" xfId="9" applyFont="1" applyFill="1" applyAlignment="1" applyProtection="1">
      <alignment horizontal="left" vertical="top" wrapText="1"/>
    </xf>
    <xf numFmtId="4" fontId="35" fillId="2" borderId="0" xfId="23" applyNumberFormat="1" applyFont="1" applyFill="1" applyAlignment="1" applyProtection="1">
      <alignment horizontal="center" vertical="top"/>
    </xf>
    <xf numFmtId="0" fontId="37" fillId="0" borderId="0" xfId="0" applyFont="1" applyAlignment="1">
      <alignment horizontal="center" vertical="top"/>
    </xf>
    <xf numFmtId="43" fontId="32" fillId="0" borderId="0" xfId="6" applyFont="1" applyAlignment="1" applyProtection="1">
      <alignment horizontal="right" vertical="top"/>
    </xf>
    <xf numFmtId="43" fontId="35" fillId="2" borderId="0" xfId="6" applyFont="1" applyFill="1" applyProtection="1">
      <alignment vertical="top"/>
    </xf>
    <xf numFmtId="0" fontId="38" fillId="0" borderId="0" xfId="0" applyFont="1" applyAlignment="1">
      <alignment horizontal="center" vertical="top"/>
    </xf>
    <xf numFmtId="4" fontId="39" fillId="2" borderId="0" xfId="4" applyNumberFormat="1" applyFont="1" applyFill="1" applyAlignment="1" applyProtection="1">
      <alignment horizontal="center" vertical="top"/>
    </xf>
    <xf numFmtId="43" fontId="39" fillId="2" borderId="0" xfId="6" applyFont="1" applyFill="1" applyProtection="1">
      <alignment vertical="top"/>
    </xf>
    <xf numFmtId="4" fontId="35" fillId="2" borderId="0" xfId="4" applyNumberFormat="1" applyFont="1" applyFill="1" applyAlignment="1" applyProtection="1">
      <alignment horizontal="center" vertical="top"/>
    </xf>
    <xf numFmtId="8" fontId="32" fillId="0" borderId="0" xfId="13" applyNumberFormat="1" applyFont="1" applyAlignment="1" applyProtection="1">
      <alignment horizontal="center" vertical="top" wrapText="1"/>
    </xf>
    <xf numFmtId="43" fontId="32" fillId="0" borderId="0" xfId="6" applyFont="1" applyProtection="1">
      <alignment vertical="top"/>
    </xf>
    <xf numFmtId="7" fontId="32" fillId="2" borderId="0" xfId="13" applyNumberFormat="1" applyFont="1" applyFill="1" applyAlignment="1" applyProtection="1">
      <alignment vertical="top"/>
    </xf>
    <xf numFmtId="2" fontId="35" fillId="2" borderId="0" xfId="4" applyNumberFormat="1" applyFont="1" applyFill="1" applyAlignment="1" applyProtection="1">
      <alignment horizontal="center" vertical="top"/>
    </xf>
    <xf numFmtId="4" fontId="35" fillId="0" borderId="0" xfId="4" applyNumberFormat="1" applyFont="1" applyAlignment="1" applyProtection="1">
      <alignment vertical="top"/>
    </xf>
    <xf numFmtId="43" fontId="37" fillId="0" borderId="0" xfId="6" applyFont="1" applyAlignment="1" applyProtection="1">
      <alignment horizontal="center" vertical="top"/>
    </xf>
    <xf numFmtId="43" fontId="35" fillId="2" borderId="0" xfId="6" applyFont="1" applyFill="1" applyAlignment="1" applyProtection="1">
      <alignment horizontal="center" vertical="top"/>
    </xf>
    <xf numFmtId="43" fontId="35" fillId="2" borderId="0" xfId="6" applyFont="1" applyFill="1" applyAlignment="1" applyProtection="1">
      <alignment horizontal="right" vertical="top"/>
    </xf>
    <xf numFmtId="2" fontId="35" fillId="2" borderId="0" xfId="19" applyNumberFormat="1" applyFont="1" applyFill="1" applyAlignment="1" applyProtection="1">
      <alignment horizontal="center" vertical="top"/>
    </xf>
    <xf numFmtId="4" fontId="35" fillId="0" borderId="0" xfId="19" applyNumberFormat="1" applyFont="1" applyAlignment="1" applyProtection="1">
      <alignment vertical="top"/>
    </xf>
    <xf numFmtId="43" fontId="38" fillId="0" borderId="0" xfId="6" applyFont="1" applyAlignment="1" applyProtection="1">
      <alignment horizontal="center" vertical="top"/>
    </xf>
    <xf numFmtId="4" fontId="32" fillId="2" borderId="0" xfId="4" applyNumberFormat="1" applyFont="1" applyFill="1" applyAlignment="1" applyProtection="1">
      <alignment horizontal="right" vertical="top"/>
    </xf>
    <xf numFmtId="0" fontId="34" fillId="0" borderId="0" xfId="4" applyFont="1" applyAlignment="1" applyProtection="1">
      <alignment horizontal="center" vertical="top" wrapText="1"/>
    </xf>
    <xf numFmtId="0" fontId="34" fillId="2" borderId="0" xfId="13" applyFont="1" applyFill="1" applyAlignment="1" applyProtection="1">
      <alignment horizontal="center" vertical="top"/>
    </xf>
    <xf numFmtId="169" fontId="34" fillId="2" borderId="0" xfId="14" applyNumberFormat="1" applyFont="1" applyFill="1" applyAlignment="1" applyProtection="1">
      <alignment horizontal="center" vertical="top"/>
    </xf>
    <xf numFmtId="169" fontId="34" fillId="2" borderId="0" xfId="13" applyNumberFormat="1" applyFont="1" applyFill="1" applyAlignment="1" applyProtection="1">
      <alignment horizontal="center" vertical="top"/>
    </xf>
    <xf numFmtId="0" fontId="40" fillId="0" borderId="0" xfId="0" applyFont="1" applyAlignment="1"/>
    <xf numFmtId="0" fontId="40" fillId="0" borderId="0" xfId="0" applyFont="1" applyAlignment="1">
      <alignment horizontal="center"/>
    </xf>
    <xf numFmtId="4" fontId="40" fillId="0" borderId="0" xfId="0" applyNumberFormat="1" applyFont="1" applyAlignment="1"/>
    <xf numFmtId="4" fontId="41" fillId="0" borderId="0" xfId="7" applyNumberFormat="1" applyFont="1" applyAlignment="1" applyProtection="1">
      <alignment vertical="center"/>
    </xf>
    <xf numFmtId="2" fontId="41" fillId="2" borderId="15" xfId="7" applyNumberFormat="1" applyFont="1" applyFill="1" applyBorder="1" applyAlignment="1" applyProtection="1">
      <alignment horizontal="right" vertical="top"/>
    </xf>
    <xf numFmtId="4" fontId="41" fillId="2" borderId="16" xfId="7" applyNumberFormat="1" applyFont="1" applyFill="1" applyBorder="1" applyAlignment="1" applyProtection="1">
      <alignment vertical="center"/>
    </xf>
    <xf numFmtId="4" fontId="41" fillId="2" borderId="16" xfId="16" applyNumberFormat="1" applyFont="1" applyFill="1" applyBorder="1" applyAlignment="1" applyProtection="1"/>
    <xf numFmtId="4" fontId="41" fillId="2" borderId="16" xfId="7" applyNumberFormat="1" applyFont="1" applyFill="1" applyBorder="1" applyAlignment="1" applyProtection="1">
      <alignment horizontal="center"/>
    </xf>
    <xf numFmtId="4" fontId="41" fillId="2" borderId="16" xfId="7" applyNumberFormat="1" applyFont="1" applyFill="1" applyBorder="1" applyProtection="1"/>
    <xf numFmtId="4" fontId="41" fillId="2" borderId="16" xfId="18" applyNumberFormat="1" applyFont="1" applyFill="1" applyBorder="1" applyAlignment="1" applyProtection="1"/>
    <xf numFmtId="169" fontId="41" fillId="2" borderId="16" xfId="7" applyNumberFormat="1" applyFont="1" applyFill="1" applyBorder="1" applyProtection="1"/>
    <xf numFmtId="0" fontId="43" fillId="0" borderId="0" xfId="9" applyFont="1" applyAlignment="1" applyProtection="1">
      <alignment vertical="center"/>
    </xf>
    <xf numFmtId="2" fontId="44" fillId="6" borderId="21" xfId="16" applyNumberFormat="1" applyFont="1" applyFill="1" applyBorder="1" applyAlignment="1" applyProtection="1">
      <alignment horizontal="right" vertical="top"/>
    </xf>
    <xf numFmtId="4" fontId="44" fillId="6" borderId="21" xfId="7" applyNumberFormat="1" applyFont="1" applyFill="1" applyBorder="1" applyAlignment="1" applyProtection="1">
      <alignment horizontal="center" vertical="center"/>
    </xf>
    <xf numFmtId="4" fontId="44" fillId="6" borderId="21" xfId="16" applyNumberFormat="1" applyFont="1" applyFill="1" applyBorder="1" applyAlignment="1" applyProtection="1"/>
    <xf numFmtId="4" fontId="44" fillId="6" borderId="21" xfId="7" applyNumberFormat="1" applyFont="1" applyFill="1" applyBorder="1" applyAlignment="1" applyProtection="1">
      <alignment horizontal="center"/>
    </xf>
    <xf numFmtId="4" fontId="44" fillId="6" borderId="21" xfId="7" applyNumberFormat="1" applyFont="1" applyFill="1" applyBorder="1" applyProtection="1"/>
    <xf numFmtId="4" fontId="44" fillId="6" borderId="21" xfId="18" applyNumberFormat="1" applyFont="1" applyFill="1" applyBorder="1" applyAlignment="1" applyProtection="1"/>
    <xf numFmtId="169" fontId="44" fillId="6" borderId="18" xfId="7" applyNumberFormat="1" applyFont="1" applyFill="1" applyBorder="1" applyAlignment="1" applyProtection="1">
      <alignment horizontal="center"/>
    </xf>
    <xf numFmtId="4" fontId="43" fillId="0" borderId="0" xfId="9" applyNumberFormat="1" applyFont="1" applyAlignment="1" applyProtection="1">
      <alignment vertical="center"/>
    </xf>
    <xf numFmtId="0" fontId="40" fillId="2" borderId="0" xfId="0" applyFont="1" applyFill="1" applyAlignment="1"/>
    <xf numFmtId="0" fontId="40" fillId="2" borderId="0" xfId="0" applyFont="1" applyFill="1" applyAlignment="1">
      <alignment horizontal="center"/>
    </xf>
    <xf numFmtId="2" fontId="44" fillId="3" borderId="21" xfId="16" applyNumberFormat="1" applyFont="1" applyFill="1" applyBorder="1" applyAlignment="1" applyProtection="1">
      <alignment horizontal="right" vertical="top"/>
    </xf>
    <xf numFmtId="169" fontId="41" fillId="2" borderId="0" xfId="7" applyNumberFormat="1" applyFont="1" applyFill="1" applyProtection="1"/>
    <xf numFmtId="2" fontId="41" fillId="2" borderId="21" xfId="16" applyNumberFormat="1" applyFont="1" applyFill="1" applyBorder="1" applyAlignment="1" applyProtection="1">
      <alignment horizontal="right" vertical="top"/>
    </xf>
    <xf numFmtId="4" fontId="41" fillId="0" borderId="0" xfId="7" applyNumberFormat="1" applyFont="1" applyAlignment="1" applyProtection="1">
      <alignment horizontal="left" vertical="center" wrapText="1"/>
    </xf>
    <xf numFmtId="4" fontId="43" fillId="2" borderId="21" xfId="16" applyNumberFormat="1" applyFont="1" applyFill="1" applyBorder="1" applyAlignment="1" applyProtection="1">
      <alignment wrapText="1"/>
    </xf>
    <xf numFmtId="4" fontId="43" fillId="2" borderId="21" xfId="9" applyNumberFormat="1" applyFont="1" applyFill="1" applyBorder="1" applyAlignment="1" applyProtection="1">
      <alignment horizontal="center" wrapText="1"/>
    </xf>
    <xf numFmtId="4" fontId="43" fillId="2" borderId="21" xfId="18" applyNumberFormat="1" applyFont="1" applyFill="1" applyBorder="1" applyAlignment="1" applyProtection="1">
      <alignment wrapText="1"/>
    </xf>
    <xf numFmtId="0" fontId="43" fillId="2" borderId="21" xfId="9" applyFont="1" applyFill="1" applyBorder="1" applyAlignment="1" applyProtection="1">
      <alignment horizontal="justify" vertical="center" wrapText="1"/>
    </xf>
    <xf numFmtId="4" fontId="44" fillId="0" borderId="21" xfId="18" applyNumberFormat="1" applyFont="1" applyBorder="1" applyAlignment="1" applyProtection="1"/>
    <xf numFmtId="169" fontId="44" fillId="0" borderId="18" xfId="7" applyNumberFormat="1" applyFont="1" applyBorder="1" applyProtection="1"/>
    <xf numFmtId="4" fontId="41" fillId="0" borderId="21" xfId="7" applyNumberFormat="1" applyFont="1" applyBorder="1" applyAlignment="1" applyProtection="1">
      <alignment vertical="center" wrapText="1"/>
    </xf>
    <xf numFmtId="4" fontId="43" fillId="2" borderId="21" xfId="16" quotePrefix="1" applyNumberFormat="1" applyFont="1" applyFill="1" applyBorder="1" applyAlignment="1" applyProtection="1">
      <alignment wrapText="1"/>
    </xf>
    <xf numFmtId="4" fontId="41" fillId="0" borderId="21" xfId="7" applyNumberFormat="1" applyFont="1" applyBorder="1" applyAlignment="1" applyProtection="1">
      <alignment horizontal="left" vertical="top"/>
    </xf>
    <xf numFmtId="4" fontId="41" fillId="0" borderId="21" xfId="7" applyNumberFormat="1" applyFont="1" applyBorder="1" applyAlignment="1" applyProtection="1">
      <alignment horizontal="left" vertical="top" wrapText="1"/>
    </xf>
    <xf numFmtId="4" fontId="41" fillId="0" borderId="21" xfId="7" applyNumberFormat="1" applyFont="1" applyBorder="1" applyAlignment="1" applyProtection="1">
      <alignment horizontal="left" vertical="center" wrapText="1"/>
    </xf>
    <xf numFmtId="0" fontId="44" fillId="3" borderId="21" xfId="16" applyNumberFormat="1" applyFont="1" applyFill="1" applyBorder="1" applyAlignment="1" applyProtection="1">
      <alignment horizontal="right" vertical="top"/>
    </xf>
    <xf numFmtId="0" fontId="45" fillId="3" borderId="18" xfId="9" applyFont="1" applyFill="1" applyBorder="1" applyAlignment="1" applyProtection="1">
      <alignment horizontal="left" vertical="center" wrapText="1"/>
    </xf>
    <xf numFmtId="0" fontId="45" fillId="3" borderId="19" xfId="9" applyFont="1" applyFill="1" applyBorder="1" applyAlignment="1" applyProtection="1">
      <alignment wrapText="1"/>
    </xf>
    <xf numFmtId="0" fontId="45" fillId="3" borderId="19" xfId="9" applyFont="1" applyFill="1" applyBorder="1" applyAlignment="1" applyProtection="1">
      <alignment horizontal="center" wrapText="1"/>
    </xf>
    <xf numFmtId="0" fontId="45" fillId="3" borderId="20" xfId="9" applyFont="1" applyFill="1" applyBorder="1" applyAlignment="1" applyProtection="1">
      <alignment wrapText="1"/>
    </xf>
    <xf numFmtId="0" fontId="43" fillId="0" borderId="22" xfId="9" applyFont="1" applyBorder="1" applyAlignment="1" applyProtection="1">
      <alignment horizontal="justify" vertical="center" wrapText="1"/>
    </xf>
    <xf numFmtId="4" fontId="43" fillId="2" borderId="22" xfId="16" applyNumberFormat="1" applyFont="1" applyFill="1" applyBorder="1" applyAlignment="1" applyProtection="1">
      <alignment wrapText="1"/>
    </xf>
    <xf numFmtId="0" fontId="43" fillId="0" borderId="21" xfId="9" applyFont="1" applyBorder="1" applyAlignment="1" applyProtection="1">
      <alignment horizontal="justify" vertical="center" wrapText="1"/>
    </xf>
    <xf numFmtId="0" fontId="43" fillId="0" borderId="18" xfId="9" applyFont="1" applyBorder="1" applyAlignment="1" applyProtection="1">
      <alignment horizontal="justify" vertical="center" wrapText="1"/>
    </xf>
    <xf numFmtId="175" fontId="41" fillId="2" borderId="21" xfId="16" applyNumberFormat="1" applyFont="1" applyFill="1" applyBorder="1" applyAlignment="1" applyProtection="1">
      <alignment horizontal="right" vertical="top"/>
    </xf>
    <xf numFmtId="0" fontId="46" fillId="2" borderId="0" xfId="25" applyFont="1" applyFill="1" applyProtection="1"/>
    <xf numFmtId="4" fontId="16" fillId="2" borderId="0" xfId="19" applyNumberFormat="1" applyFont="1" applyFill="1" applyAlignment="1" applyProtection="1">
      <alignment horizontal="right"/>
    </xf>
    <xf numFmtId="0" fontId="18" fillId="2" borderId="0" xfId="15" applyFont="1" applyFill="1" applyAlignment="1" applyProtection="1">
      <alignment horizontal="justify" vertical="top" wrapText="1"/>
    </xf>
    <xf numFmtId="165" fontId="18" fillId="2" borderId="0" xfId="20" applyNumberFormat="1" applyFont="1" applyFill="1" applyAlignment="1" applyProtection="1">
      <alignment wrapText="1"/>
    </xf>
    <xf numFmtId="0" fontId="18" fillId="2" borderId="0" xfId="15" applyFont="1" applyFill="1" applyAlignment="1" applyProtection="1">
      <alignment horizontal="center" wrapText="1"/>
    </xf>
    <xf numFmtId="2" fontId="40" fillId="2" borderId="0" xfId="0" applyNumberFormat="1" applyFont="1" applyFill="1" applyAlignment="1"/>
    <xf numFmtId="2" fontId="40" fillId="0" borderId="0" xfId="0" applyNumberFormat="1" applyFont="1" applyAlignment="1"/>
    <xf numFmtId="0" fontId="44" fillId="3" borderId="18" xfId="16" applyNumberFormat="1" applyFont="1" applyFill="1" applyBorder="1" applyAlignment="1" applyProtection="1">
      <alignment horizontal="right" vertical="top"/>
    </xf>
    <xf numFmtId="0" fontId="45" fillId="3" borderId="19" xfId="9" applyFont="1" applyFill="1" applyBorder="1" applyAlignment="1" applyProtection="1">
      <alignment horizontal="left" wrapText="1"/>
    </xf>
    <xf numFmtId="0" fontId="45" fillId="3" borderId="20" xfId="9" applyFont="1" applyFill="1" applyBorder="1" applyAlignment="1" applyProtection="1">
      <alignment horizontal="left" wrapText="1"/>
    </xf>
    <xf numFmtId="0" fontId="47" fillId="0" borderId="0" xfId="15" applyFont="1" applyProtection="1"/>
    <xf numFmtId="4" fontId="47" fillId="0" borderId="0" xfId="15" applyNumberFormat="1" applyFont="1" applyProtection="1"/>
    <xf numFmtId="43" fontId="47" fillId="0" borderId="0" xfId="15" applyNumberFormat="1" applyFont="1" applyProtection="1"/>
    <xf numFmtId="0" fontId="45" fillId="3" borderId="18" xfId="9" applyFont="1" applyFill="1" applyBorder="1" applyAlignment="1" applyProtection="1">
      <alignment horizontal="left" vertical="center"/>
    </xf>
    <xf numFmtId="4" fontId="43" fillId="0" borderId="21" xfId="18" applyNumberFormat="1" applyFont="1" applyBorder="1" applyAlignment="1" applyProtection="1">
      <alignment wrapText="1"/>
    </xf>
    <xf numFmtId="169" fontId="41" fillId="2" borderId="0" xfId="7" applyNumberFormat="1" applyFont="1" applyFill="1" applyAlignment="1" applyProtection="1">
      <alignment vertical="center"/>
    </xf>
    <xf numFmtId="0" fontId="45" fillId="3" borderId="19" xfId="9" applyFont="1" applyFill="1" applyBorder="1" applyAlignment="1" applyProtection="1">
      <alignment horizontal="left" vertical="center" wrapText="1"/>
    </xf>
    <xf numFmtId="0" fontId="45" fillId="3" borderId="20" xfId="9" applyFont="1" applyFill="1" applyBorder="1" applyAlignment="1" applyProtection="1">
      <alignment horizontal="left" vertical="center" wrapText="1"/>
    </xf>
    <xf numFmtId="0" fontId="43" fillId="0" borderId="21" xfId="9" applyFont="1" applyBorder="1" applyAlignment="1" applyProtection="1">
      <alignment horizontal="left" vertical="center" wrapText="1"/>
    </xf>
    <xf numFmtId="43" fontId="18" fillId="2" borderId="0" xfId="26" applyFont="1" applyFill="1" applyAlignment="1" applyProtection="1">
      <alignment horizontal="right" vertical="center"/>
    </xf>
    <xf numFmtId="0" fontId="18" fillId="2" borderId="0" xfId="15" applyFont="1" applyFill="1" applyAlignment="1" applyProtection="1">
      <alignment vertical="center" wrapText="1"/>
    </xf>
    <xf numFmtId="43" fontId="18" fillId="2" borderId="0" xfId="26" applyFont="1" applyFill="1" applyAlignment="1" applyProtection="1">
      <alignment horizontal="center"/>
    </xf>
    <xf numFmtId="0" fontId="40" fillId="0" borderId="0" xfId="0" applyFont="1" applyAlignment="1">
      <alignment wrapText="1"/>
    </xf>
    <xf numFmtId="2" fontId="41" fillId="2" borderId="21" xfId="16" applyNumberFormat="1" applyFont="1" applyFill="1" applyBorder="1" applyAlignment="1" applyProtection="1">
      <alignment horizontal="right" vertical="top" wrapText="1"/>
    </xf>
    <xf numFmtId="0" fontId="40" fillId="2" borderId="0" xfId="0" applyFont="1" applyFill="1" applyAlignment="1">
      <alignment wrapText="1"/>
    </xf>
    <xf numFmtId="4" fontId="40" fillId="0" borderId="0" xfId="0" applyNumberFormat="1" applyFont="1" applyAlignment="1">
      <alignment wrapText="1"/>
    </xf>
    <xf numFmtId="4" fontId="41" fillId="0" borderId="21" xfId="7" applyNumberFormat="1" applyFont="1" applyBorder="1" applyAlignment="1" applyProtection="1">
      <alignment vertical="center"/>
    </xf>
    <xf numFmtId="4" fontId="41" fillId="0" borderId="21" xfId="7" applyNumberFormat="1" applyFont="1" applyBorder="1" applyAlignment="1" applyProtection="1">
      <alignment vertical="top" wrapText="1"/>
    </xf>
    <xf numFmtId="0" fontId="43" fillId="0" borderId="2" xfId="9" applyFont="1" applyBorder="1" applyAlignment="1" applyProtection="1">
      <alignment horizontal="justify" vertical="center" wrapText="1"/>
    </xf>
    <xf numFmtId="4" fontId="43" fillId="2" borderId="2" xfId="9" applyNumberFormat="1" applyFont="1" applyFill="1" applyBorder="1" applyAlignment="1" applyProtection="1">
      <alignment horizontal="center" wrapText="1"/>
    </xf>
    <xf numFmtId="4" fontId="44" fillId="0" borderId="22" xfId="18" applyNumberFormat="1" applyFont="1" applyBorder="1" applyAlignment="1" applyProtection="1"/>
    <xf numFmtId="169" fontId="44" fillId="0" borderId="21" xfId="7" applyNumberFormat="1" applyFont="1" applyBorder="1" applyProtection="1"/>
    <xf numFmtId="4" fontId="41" fillId="0" borderId="21" xfId="7" applyNumberFormat="1" applyFont="1" applyBorder="1" applyAlignment="1" applyProtection="1">
      <alignment wrapText="1"/>
    </xf>
    <xf numFmtId="4" fontId="41" fillId="0" borderId="21" xfId="7" applyNumberFormat="1" applyFont="1" applyBorder="1" applyAlignment="1" applyProtection="1">
      <alignment horizontal="center" wrapText="1"/>
    </xf>
    <xf numFmtId="4" fontId="41" fillId="0" borderId="0" xfId="7" applyNumberFormat="1" applyFont="1" applyAlignment="1" applyProtection="1">
      <alignment vertical="center" wrapText="1"/>
    </xf>
    <xf numFmtId="4" fontId="41" fillId="0" borderId="20" xfId="7" applyNumberFormat="1" applyFont="1" applyBorder="1" applyAlignment="1" applyProtection="1">
      <alignment vertical="center" wrapText="1"/>
    </xf>
    <xf numFmtId="4" fontId="41" fillId="0" borderId="21" xfId="7" applyNumberFormat="1" applyFont="1" applyBorder="1" applyAlignment="1" applyProtection="1">
      <alignment horizontal="center" vertical="center" wrapText="1"/>
    </xf>
    <xf numFmtId="176" fontId="40" fillId="0" borderId="0" xfId="0" applyNumberFormat="1" applyFont="1" applyAlignment="1"/>
    <xf numFmtId="0" fontId="36" fillId="0" borderId="0" xfId="15" applyFont="1" applyProtection="1"/>
    <xf numFmtId="0" fontId="36" fillId="2" borderId="0" xfId="15" applyFont="1" applyFill="1" applyProtection="1"/>
    <xf numFmtId="4" fontId="36" fillId="0" borderId="0" xfId="15" applyNumberFormat="1" applyFont="1" applyProtection="1"/>
    <xf numFmtId="2" fontId="41" fillId="0" borderId="21" xfId="16" applyNumberFormat="1" applyFont="1" applyBorder="1" applyAlignment="1" applyProtection="1">
      <alignment horizontal="right" vertical="top"/>
    </xf>
    <xf numFmtId="2" fontId="48" fillId="2" borderId="2" xfId="19" applyNumberFormat="1" applyFont="1" applyFill="1" applyBorder="1" applyAlignment="1" applyProtection="1">
      <alignment horizontal="right" vertical="top"/>
    </xf>
    <xf numFmtId="0" fontId="47" fillId="2" borderId="2" xfId="15" applyFont="1" applyFill="1" applyBorder="1" applyAlignment="1" applyProtection="1">
      <alignment horizontal="justify" vertical="top" wrapText="1"/>
    </xf>
    <xf numFmtId="4" fontId="47" fillId="2" borderId="2" xfId="20" applyNumberFormat="1" applyFont="1" applyFill="1" applyBorder="1" applyAlignment="1" applyProtection="1">
      <alignment wrapText="1"/>
    </xf>
    <xf numFmtId="4" fontId="47" fillId="2" borderId="2" xfId="15" applyNumberFormat="1" applyFont="1" applyFill="1" applyBorder="1" applyAlignment="1" applyProtection="1">
      <alignment horizontal="center" wrapText="1"/>
    </xf>
    <xf numFmtId="4" fontId="49" fillId="2" borderId="3" xfId="21" applyNumberFormat="1" applyFont="1" applyFill="1" applyBorder="1" applyAlignment="1" applyProtection="1"/>
    <xf numFmtId="169" fontId="44" fillId="0" borderId="21" xfId="7" applyNumberFormat="1" applyFont="1" applyBorder="1" applyAlignment="1" applyProtection="1">
      <alignment vertical="center"/>
    </xf>
    <xf numFmtId="2" fontId="48" fillId="2" borderId="16" xfId="19" applyNumberFormat="1" applyFont="1" applyFill="1" applyBorder="1" applyAlignment="1" applyProtection="1">
      <alignment horizontal="right" vertical="top"/>
    </xf>
    <xf numFmtId="0" fontId="47" fillId="2" borderId="16" xfId="15" applyFont="1" applyFill="1" applyBorder="1" applyAlignment="1" applyProtection="1">
      <alignment horizontal="justify" vertical="top" wrapText="1"/>
    </xf>
    <xf numFmtId="4" fontId="47" fillId="2" borderId="16" xfId="20" applyNumberFormat="1" applyFont="1" applyFill="1" applyBorder="1" applyAlignment="1" applyProtection="1">
      <alignment wrapText="1"/>
    </xf>
    <xf numFmtId="4" fontId="47" fillId="2" borderId="16" xfId="15" applyNumberFormat="1" applyFont="1" applyFill="1" applyBorder="1" applyAlignment="1" applyProtection="1">
      <alignment horizontal="center" wrapText="1"/>
    </xf>
    <xf numFmtId="4" fontId="49" fillId="2" borderId="16" xfId="21" applyNumberFormat="1" applyFont="1" applyFill="1" applyBorder="1" applyAlignment="1" applyProtection="1"/>
    <xf numFmtId="4" fontId="36" fillId="2" borderId="0" xfId="15" applyNumberFormat="1" applyFont="1" applyFill="1" applyProtection="1"/>
    <xf numFmtId="4" fontId="50" fillId="0" borderId="21" xfId="7" applyNumberFormat="1" applyFont="1" applyBorder="1" applyAlignment="1" applyProtection="1">
      <alignment vertical="center"/>
    </xf>
    <xf numFmtId="43" fontId="43" fillId="2" borderId="21" xfId="16" applyNumberFormat="1" applyFont="1" applyFill="1" applyBorder="1" applyAlignment="1" applyProtection="1">
      <alignment wrapText="1"/>
    </xf>
    <xf numFmtId="0" fontId="43" fillId="2" borderId="21" xfId="9" applyFont="1" applyFill="1" applyBorder="1" applyAlignment="1" applyProtection="1">
      <alignment horizontal="center" wrapText="1"/>
    </xf>
    <xf numFmtId="4" fontId="40" fillId="2" borderId="0" xfId="0" applyNumberFormat="1" applyFont="1" applyFill="1" applyAlignment="1"/>
    <xf numFmtId="4" fontId="40" fillId="2" borderId="0" xfId="0" applyNumberFormat="1" applyFont="1" applyFill="1" applyAlignment="1">
      <alignment horizontal="center"/>
    </xf>
    <xf numFmtId="169" fontId="44" fillId="6" borderId="21" xfId="7" applyNumberFormat="1" applyFont="1" applyFill="1" applyBorder="1" applyAlignment="1" applyProtection="1">
      <alignment horizontal="center"/>
    </xf>
    <xf numFmtId="169" fontId="43" fillId="0" borderId="0" xfId="9" applyNumberFormat="1" applyFont="1" applyAlignment="1" applyProtection="1">
      <alignment vertical="center"/>
    </xf>
    <xf numFmtId="2" fontId="48" fillId="2" borderId="1" xfId="19" applyNumberFormat="1" applyFont="1" applyFill="1" applyBorder="1" applyAlignment="1" applyProtection="1">
      <alignment horizontal="right" vertical="top"/>
    </xf>
    <xf numFmtId="4" fontId="51" fillId="2" borderId="2" xfId="19" applyNumberFormat="1" applyFont="1" applyFill="1" applyBorder="1" applyProtection="1"/>
    <xf numFmtId="4" fontId="48" fillId="2" borderId="2" xfId="19" applyNumberFormat="1" applyFont="1" applyFill="1" applyBorder="1" applyProtection="1"/>
    <xf numFmtId="4" fontId="48" fillId="2" borderId="2" xfId="19" applyNumberFormat="1" applyFont="1" applyFill="1" applyBorder="1" applyAlignment="1" applyProtection="1">
      <alignment horizontal="center"/>
    </xf>
    <xf numFmtId="0" fontId="36" fillId="2" borderId="2" xfId="15" applyFont="1" applyFill="1" applyBorder="1" applyProtection="1"/>
    <xf numFmtId="4" fontId="36" fillId="2" borderId="2" xfId="15" applyNumberFormat="1" applyFont="1" applyFill="1" applyBorder="1" applyProtection="1"/>
    <xf numFmtId="4" fontId="48" fillId="2" borderId="3" xfId="19" applyNumberFormat="1" applyFont="1" applyFill="1" applyBorder="1" applyAlignment="1" applyProtection="1">
      <alignment horizontal="right"/>
    </xf>
    <xf numFmtId="2" fontId="48" fillId="2" borderId="4" xfId="19" applyNumberFormat="1" applyFont="1" applyFill="1" applyBorder="1" applyAlignment="1" applyProtection="1">
      <alignment horizontal="right" vertical="top"/>
    </xf>
    <xf numFmtId="0" fontId="43" fillId="2" borderId="0" xfId="9" applyFont="1" applyFill="1" applyAlignment="1" applyProtection="1">
      <alignment horizontal="justify" vertical="center" wrapText="1"/>
    </xf>
    <xf numFmtId="4" fontId="43" fillId="2" borderId="0" xfId="16" applyNumberFormat="1" applyFont="1" applyFill="1" applyAlignment="1" applyProtection="1">
      <alignment wrapText="1"/>
    </xf>
    <xf numFmtId="4" fontId="43" fillId="2" borderId="0" xfId="9" applyNumberFormat="1" applyFont="1" applyFill="1" applyAlignment="1" applyProtection="1">
      <alignment horizontal="center" wrapText="1"/>
    </xf>
    <xf numFmtId="169" fontId="44" fillId="2" borderId="5" xfId="7" applyNumberFormat="1" applyFont="1" applyFill="1" applyBorder="1" applyProtection="1"/>
    <xf numFmtId="2" fontId="36" fillId="0" borderId="0" xfId="15" applyNumberFormat="1" applyFont="1" applyProtection="1"/>
    <xf numFmtId="2" fontId="48" fillId="2" borderId="15" xfId="19" applyNumberFormat="1" applyFont="1" applyFill="1" applyBorder="1" applyAlignment="1" applyProtection="1">
      <alignment horizontal="right" vertical="top"/>
    </xf>
    <xf numFmtId="4" fontId="48" fillId="2" borderId="16" xfId="19" applyNumberFormat="1" applyFont="1" applyFill="1" applyBorder="1" applyProtection="1"/>
    <xf numFmtId="4" fontId="52" fillId="2" borderId="16" xfId="19" applyNumberFormat="1" applyFont="1" applyFill="1" applyBorder="1" applyProtection="1"/>
    <xf numFmtId="4" fontId="52" fillId="2" borderId="16" xfId="19" applyNumberFormat="1" applyFont="1" applyFill="1" applyBorder="1" applyAlignment="1" applyProtection="1">
      <alignment horizontal="center"/>
    </xf>
    <xf numFmtId="0" fontId="36" fillId="2" borderId="16" xfId="15" applyFont="1" applyFill="1" applyBorder="1" applyProtection="1"/>
    <xf numFmtId="4" fontId="36" fillId="2" borderId="16" xfId="15" applyNumberFormat="1" applyFont="1" applyFill="1" applyBorder="1" applyProtection="1"/>
    <xf numFmtId="4" fontId="52" fillId="2" borderId="17" xfId="19" applyNumberFormat="1" applyFont="1" applyFill="1" applyBorder="1" applyAlignment="1" applyProtection="1">
      <alignment horizontal="right"/>
    </xf>
    <xf numFmtId="2" fontId="47" fillId="2" borderId="4" xfId="19" quotePrefix="1" applyNumberFormat="1" applyFont="1" applyFill="1" applyBorder="1" applyAlignment="1" applyProtection="1">
      <alignment horizontal="right" vertical="top"/>
    </xf>
    <xf numFmtId="0" fontId="36" fillId="2" borderId="0" xfId="19" applyFont="1" applyFill="1" applyProtection="1"/>
    <xf numFmtId="4" fontId="47" fillId="2" borderId="0" xfId="19" quotePrefix="1" applyNumberFormat="1" applyFont="1" applyFill="1" applyProtection="1"/>
    <xf numFmtId="4" fontId="47" fillId="2" borderId="0" xfId="19" quotePrefix="1" applyNumberFormat="1" applyFont="1" applyFill="1" applyAlignment="1" applyProtection="1">
      <alignment horizontal="center"/>
    </xf>
    <xf numFmtId="4" fontId="47" fillId="2" borderId="5" xfId="19" quotePrefix="1" applyNumberFormat="1" applyFont="1" applyFill="1" applyBorder="1" applyAlignment="1" applyProtection="1">
      <alignment horizontal="right"/>
    </xf>
    <xf numFmtId="0" fontId="21" fillId="0" borderId="0" xfId="7" applyFont="1" applyAlignment="1" applyProtection="1">
      <alignment vertical="center"/>
    </xf>
    <xf numFmtId="4" fontId="19" fillId="0" borderId="0" xfId="7" applyNumberFormat="1" applyFont="1" applyAlignment="1" applyProtection="1">
      <alignment vertical="center"/>
    </xf>
    <xf numFmtId="4" fontId="28" fillId="0" borderId="0" xfId="6" applyNumberFormat="1" applyFont="1" applyAlignment="1" applyProtection="1">
      <alignment vertical="center" wrapText="1"/>
    </xf>
    <xf numFmtId="4" fontId="25" fillId="0" borderId="0" xfId="7" applyNumberFormat="1" applyFont="1" applyAlignment="1" applyProtection="1">
      <alignment vertical="center"/>
    </xf>
    <xf numFmtId="4" fontId="21" fillId="0" borderId="0" xfId="7" applyNumberFormat="1" applyFont="1" applyAlignment="1" applyProtection="1">
      <alignment vertical="center"/>
    </xf>
    <xf numFmtId="173" fontId="54" fillId="2" borderId="2" xfId="15" applyNumberFormat="1" applyFont="1" applyFill="1" applyBorder="1" applyAlignment="1" applyProtection="1">
      <alignment horizontal="right" vertical="top"/>
    </xf>
    <xf numFmtId="165" fontId="28" fillId="0" borderId="0" xfId="6" applyNumberFormat="1" applyFont="1" applyAlignment="1" applyProtection="1">
      <alignment vertical="center" wrapText="1"/>
    </xf>
    <xf numFmtId="4" fontId="26" fillId="0" borderId="0" xfId="7" applyNumberFormat="1" applyFont="1" applyAlignment="1" applyProtection="1">
      <alignment vertical="center"/>
    </xf>
    <xf numFmtId="0" fontId="26" fillId="0" borderId="0" xfId="7" applyFont="1" applyAlignment="1" applyProtection="1">
      <alignment vertical="center"/>
    </xf>
    <xf numFmtId="173" fontId="54" fillId="2" borderId="0" xfId="15" applyNumberFormat="1" applyFont="1" applyFill="1" applyAlignment="1" applyProtection="1">
      <alignment horizontal="right" vertical="top"/>
    </xf>
    <xf numFmtId="0" fontId="54" fillId="2" borderId="0" xfId="9" applyFont="1" applyFill="1" applyProtection="1"/>
    <xf numFmtId="168" fontId="50" fillId="2" borderId="0" xfId="7" applyNumberFormat="1" applyFont="1" applyFill="1" applyAlignment="1" applyProtection="1">
      <alignment horizontal="right" vertical="top"/>
    </xf>
    <xf numFmtId="0" fontId="54" fillId="2" borderId="0" xfId="0" applyFont="1" applyFill="1" applyAlignment="1">
      <alignment vertical="top"/>
    </xf>
    <xf numFmtId="0" fontId="54" fillId="2" borderId="0" xfId="0" applyFont="1" applyFill="1" applyAlignment="1"/>
    <xf numFmtId="169" fontId="54" fillId="2" borderId="0" xfId="0" applyNumberFormat="1" applyFont="1" applyFill="1" applyAlignment="1"/>
    <xf numFmtId="169" fontId="54" fillId="2" borderId="0" xfId="8" applyNumberFormat="1" applyFont="1" applyFill="1" applyAlignment="1" applyProtection="1"/>
    <xf numFmtId="169" fontId="54" fillId="2" borderId="0" xfId="0" applyNumberFormat="1" applyFont="1" applyFill="1">
      <alignment vertical="center"/>
    </xf>
    <xf numFmtId="174" fontId="55" fillId="0" borderId="0" xfId="22" applyNumberFormat="1" applyFont="1" applyAlignment="1" applyProtection="1">
      <alignment vertical="center"/>
    </xf>
    <xf numFmtId="4" fontId="55" fillId="0" borderId="0" xfId="22" applyNumberFormat="1" applyFont="1" applyAlignment="1" applyProtection="1">
      <alignment vertical="center"/>
    </xf>
    <xf numFmtId="4" fontId="50" fillId="2" borderId="0" xfId="7" applyNumberFormat="1" applyFont="1" applyFill="1" applyAlignment="1" applyProtection="1">
      <alignment horizontal="center" vertical="top"/>
    </xf>
    <xf numFmtId="0" fontId="56" fillId="2" borderId="0" xfId="0" applyFont="1" applyFill="1" applyAlignment="1">
      <alignment horizontal="center" vertical="top"/>
    </xf>
    <xf numFmtId="43" fontId="54" fillId="2" borderId="0" xfId="6" applyFont="1" applyFill="1" applyAlignment="1" applyProtection="1"/>
    <xf numFmtId="43" fontId="50" fillId="2" borderId="0" xfId="6" applyFont="1" applyFill="1" applyAlignment="1" applyProtection="1"/>
    <xf numFmtId="169" fontId="50" fillId="2" borderId="0" xfId="6" applyNumberFormat="1" applyFont="1" applyFill="1" applyAlignment="1" applyProtection="1"/>
    <xf numFmtId="0" fontId="56" fillId="0" borderId="0" xfId="0" applyFont="1" applyAlignment="1">
      <alignment horizontal="center"/>
    </xf>
    <xf numFmtId="169" fontId="50" fillId="2" borderId="0" xfId="6" applyNumberFormat="1" applyFont="1" applyFill="1" applyAlignment="1" applyProtection="1">
      <alignment vertic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 vertical="top"/>
    </xf>
    <xf numFmtId="0" fontId="57" fillId="2" borderId="0" xfId="0" applyFont="1" applyFill="1" applyAlignment="1">
      <alignment horizontal="center"/>
    </xf>
    <xf numFmtId="4" fontId="58" fillId="2" borderId="0" xfId="4" applyNumberFormat="1" applyFont="1" applyFill="1" applyAlignment="1" applyProtection="1">
      <alignment horizontal="center" vertical="top"/>
    </xf>
    <xf numFmtId="4" fontId="54" fillId="2" borderId="0" xfId="4" applyNumberFormat="1" applyFont="1" applyFill="1" applyProtection="1"/>
    <xf numFmtId="4" fontId="58" fillId="2" borderId="0" xfId="4" applyNumberFormat="1" applyFont="1" applyFill="1" applyProtection="1"/>
    <xf numFmtId="169" fontId="58" fillId="2" borderId="0" xfId="4" applyNumberFormat="1" applyFont="1" applyFill="1" applyProtection="1"/>
    <xf numFmtId="169" fontId="50" fillId="2" borderId="0" xfId="4" applyNumberFormat="1" applyFont="1" applyFill="1" applyAlignment="1" applyProtection="1">
      <alignment vertical="center"/>
    </xf>
    <xf numFmtId="0" fontId="59" fillId="2" borderId="0" xfId="13" applyFont="1" applyFill="1" applyAlignment="1" applyProtection="1">
      <alignment horizontal="center" vertical="top"/>
    </xf>
    <xf numFmtId="4" fontId="50" fillId="2" borderId="0" xfId="4" applyNumberFormat="1" applyFont="1" applyFill="1" applyAlignment="1" applyProtection="1">
      <alignment horizontal="center" vertical="top"/>
    </xf>
    <xf numFmtId="0" fontId="54" fillId="2" borderId="0" xfId="4" applyFont="1" applyFill="1" applyAlignment="1" applyProtection="1">
      <alignment horizontal="center" vertical="top" wrapText="1"/>
    </xf>
    <xf numFmtId="0" fontId="54" fillId="2" borderId="0" xfId="13" applyFont="1" applyFill="1" applyProtection="1"/>
    <xf numFmtId="0" fontId="54" fillId="2" borderId="0" xfId="13" applyFont="1" applyFill="1" applyAlignment="1" applyProtection="1">
      <alignment vertical="center"/>
    </xf>
    <xf numFmtId="4" fontId="30" fillId="0" borderId="0" xfId="7" applyNumberFormat="1" applyFont="1" applyAlignment="1" applyProtection="1">
      <alignment vertical="center"/>
    </xf>
    <xf numFmtId="0" fontId="59" fillId="2" borderId="0" xfId="4" applyFont="1" applyFill="1" applyAlignment="1" applyProtection="1">
      <alignment horizontal="center" vertical="top" wrapText="1"/>
    </xf>
    <xf numFmtId="0" fontId="59" fillId="2" borderId="0" xfId="13" applyFont="1" applyFill="1" applyAlignment="1" applyProtection="1">
      <alignment horizontal="center"/>
    </xf>
    <xf numFmtId="169" fontId="59" fillId="2" borderId="0" xfId="14" applyNumberFormat="1" applyFont="1" applyFill="1" applyAlignment="1" applyProtection="1">
      <alignment horizontal="center"/>
    </xf>
    <xf numFmtId="169" fontId="59" fillId="2" borderId="0" xfId="8" applyNumberFormat="1" applyFont="1" applyFill="1" applyAlignment="1" applyProtection="1">
      <alignment horizontal="center"/>
    </xf>
    <xf numFmtId="169" fontId="59" fillId="2" borderId="0" xfId="13" applyNumberFormat="1" applyFont="1" applyFill="1" applyAlignment="1" applyProtection="1">
      <alignment horizontal="center" vertical="center"/>
    </xf>
    <xf numFmtId="2" fontId="36" fillId="0" borderId="0" xfId="15" applyNumberFormat="1" applyFont="1" applyAlignment="1" applyProtection="1">
      <alignment horizontal="right" vertical="top"/>
    </xf>
    <xf numFmtId="0" fontId="36" fillId="0" borderId="0" xfId="15" applyFont="1" applyAlignment="1" applyProtection="1">
      <alignment horizontal="left" vertical="top" wrapText="1"/>
    </xf>
    <xf numFmtId="4" fontId="36" fillId="0" borderId="0" xfId="15" applyNumberFormat="1" applyFont="1" applyAlignment="1" applyProtection="1">
      <alignment horizontal="center"/>
    </xf>
    <xf numFmtId="2" fontId="22" fillId="2" borderId="21" xfId="11" applyNumberFormat="1" applyFont="1" applyFill="1" applyBorder="1" applyAlignment="1" applyProtection="1">
      <alignment horizontal="left" vertical="top" wrapText="1"/>
    </xf>
    <xf numFmtId="4" fontId="41" fillId="2" borderId="16" xfId="7" applyNumberFormat="1" applyFont="1" applyFill="1" applyBorder="1" applyAlignment="1" applyProtection="1">
      <alignment vertical="top"/>
    </xf>
    <xf numFmtId="169" fontId="41" fillId="2" borderId="17" xfId="7" applyNumberFormat="1" applyFont="1" applyFill="1" applyBorder="1" applyAlignment="1" applyProtection="1">
      <alignment vertical="center"/>
    </xf>
    <xf numFmtId="4" fontId="44" fillId="6" borderId="21" xfId="7" applyNumberFormat="1" applyFont="1" applyFill="1" applyBorder="1" applyAlignment="1" applyProtection="1">
      <alignment horizontal="center" vertical="top"/>
    </xf>
    <xf numFmtId="169" fontId="44" fillId="6" borderId="21" xfId="7" applyNumberFormat="1" applyFont="1" applyFill="1" applyBorder="1" applyAlignment="1" applyProtection="1">
      <alignment horizontal="center" vertical="center"/>
    </xf>
    <xf numFmtId="2" fontId="47" fillId="2" borderId="0" xfId="15" applyNumberFormat="1" applyFont="1" applyFill="1" applyAlignment="1" applyProtection="1">
      <alignment horizontal="right" vertical="top"/>
    </xf>
    <xf numFmtId="0" fontId="47" fillId="2" borderId="0" xfId="15" applyFont="1" applyFill="1" applyAlignment="1" applyProtection="1">
      <alignment vertical="top"/>
    </xf>
    <xf numFmtId="4" fontId="47" fillId="2" borderId="0" xfId="15" applyNumberFormat="1" applyFont="1" applyFill="1" applyProtection="1"/>
    <xf numFmtId="4" fontId="47" fillId="2" borderId="0" xfId="15" applyNumberFormat="1" applyFont="1" applyFill="1" applyAlignment="1" applyProtection="1">
      <alignment horizontal="center"/>
    </xf>
    <xf numFmtId="0" fontId="43" fillId="0" borderId="21" xfId="9" applyFont="1" applyBorder="1" applyAlignment="1" applyProtection="1">
      <alignment horizontal="justify" vertical="top" wrapText="1"/>
    </xf>
    <xf numFmtId="2" fontId="51" fillId="2" borderId="0" xfId="19" applyNumberFormat="1" applyFont="1" applyFill="1" applyAlignment="1" applyProtection="1">
      <alignment horizontal="right" vertical="top"/>
    </xf>
    <xf numFmtId="4" fontId="51" fillId="2" borderId="0" xfId="19" applyNumberFormat="1" applyFont="1" applyFill="1" applyProtection="1"/>
    <xf numFmtId="4" fontId="51" fillId="2" borderId="0" xfId="19" applyNumberFormat="1" applyFont="1" applyFill="1" applyAlignment="1" applyProtection="1">
      <alignment horizontal="center"/>
    </xf>
    <xf numFmtId="0" fontId="47" fillId="2" borderId="0" xfId="15" applyFont="1" applyFill="1" applyProtection="1"/>
    <xf numFmtId="2" fontId="47" fillId="2" borderId="0" xfId="15" applyNumberFormat="1" applyFont="1" applyFill="1" applyAlignment="1" applyProtection="1">
      <alignment horizontal="right"/>
    </xf>
    <xf numFmtId="0" fontId="45" fillId="3" borderId="18" xfId="9" applyFont="1" applyFill="1" applyBorder="1" applyAlignment="1" applyProtection="1">
      <alignment horizontal="left" vertical="top" wrapText="1"/>
    </xf>
    <xf numFmtId="0" fontId="43" fillId="0" borderId="22" xfId="9" applyFont="1" applyBorder="1" applyAlignment="1" applyProtection="1">
      <alignment horizontal="left" vertical="top" wrapText="1"/>
    </xf>
    <xf numFmtId="4" fontId="43" fillId="2" borderId="22" xfId="9" applyNumberFormat="1" applyFont="1" applyFill="1" applyBorder="1" applyAlignment="1" applyProtection="1">
      <alignment horizontal="center" wrapText="1"/>
    </xf>
    <xf numFmtId="4" fontId="43" fillId="0" borderId="22" xfId="18" applyNumberFormat="1" applyFont="1" applyBorder="1" applyAlignment="1" applyProtection="1">
      <alignment wrapText="1"/>
    </xf>
    <xf numFmtId="0" fontId="43" fillId="0" borderId="21" xfId="9" applyFont="1" applyBorder="1" applyAlignment="1" applyProtection="1">
      <alignment horizontal="left" vertical="top" wrapText="1"/>
    </xf>
    <xf numFmtId="0" fontId="43" fillId="0" borderId="23" xfId="9" applyFont="1" applyBorder="1" applyAlignment="1" applyProtection="1">
      <alignment horizontal="left" vertical="top" wrapText="1"/>
    </xf>
    <xf numFmtId="4" fontId="43" fillId="2" borderId="23" xfId="16" applyNumberFormat="1" applyFont="1" applyFill="1" applyBorder="1" applyAlignment="1" applyProtection="1">
      <alignment wrapText="1"/>
    </xf>
    <xf numFmtId="4" fontId="43" fillId="2" borderId="23" xfId="9" applyNumberFormat="1" applyFont="1" applyFill="1" applyBorder="1" applyAlignment="1" applyProtection="1">
      <alignment horizontal="center" wrapText="1"/>
    </xf>
    <xf numFmtId="4" fontId="43" fillId="0" borderId="23" xfId="18" applyNumberFormat="1" applyFont="1" applyBorder="1" applyAlignment="1" applyProtection="1">
      <alignment wrapText="1"/>
    </xf>
    <xf numFmtId="0" fontId="43" fillId="0" borderId="22" xfId="9" applyFont="1" applyBorder="1" applyAlignment="1" applyProtection="1">
      <alignment horizontal="justify" vertical="top" wrapText="1"/>
    </xf>
    <xf numFmtId="0" fontId="43" fillId="0" borderId="18" xfId="9" applyFont="1" applyBorder="1" applyAlignment="1" applyProtection="1">
      <alignment horizontal="justify" vertical="top" wrapText="1"/>
    </xf>
    <xf numFmtId="175" fontId="41" fillId="0" borderId="21" xfId="16" applyNumberFormat="1" applyFont="1" applyBorder="1" applyAlignment="1" applyProtection="1">
      <alignment horizontal="right" vertical="top"/>
    </xf>
    <xf numFmtId="4" fontId="43" fillId="0" borderId="21" xfId="16" applyNumberFormat="1" applyFont="1" applyBorder="1" applyAlignment="1" applyProtection="1">
      <alignment wrapText="1"/>
    </xf>
    <xf numFmtId="2" fontId="41" fillId="2" borderId="2" xfId="16" applyNumberFormat="1" applyFont="1" applyFill="1" applyBorder="1" applyAlignment="1" applyProtection="1">
      <alignment horizontal="right" vertical="top"/>
    </xf>
    <xf numFmtId="0" fontId="43" fillId="2" borderId="2" xfId="9" applyFont="1" applyFill="1" applyBorder="1" applyAlignment="1" applyProtection="1">
      <alignment horizontal="justify" vertical="top" wrapText="1"/>
    </xf>
    <xf numFmtId="4" fontId="43" fillId="2" borderId="2" xfId="16" applyNumberFormat="1" applyFont="1" applyFill="1" applyBorder="1" applyAlignment="1" applyProtection="1">
      <alignment wrapText="1"/>
    </xf>
    <xf numFmtId="0" fontId="43" fillId="0" borderId="23" xfId="9" applyFont="1" applyBorder="1" applyAlignment="1" applyProtection="1">
      <alignment horizontal="justify" vertical="top" wrapText="1"/>
    </xf>
    <xf numFmtId="2" fontId="41" fillId="2" borderId="0" xfId="16" applyNumberFormat="1" applyFont="1" applyFill="1" applyAlignment="1" applyProtection="1">
      <alignment horizontal="right" vertical="top"/>
    </xf>
    <xf numFmtId="0" fontId="43" fillId="2" borderId="0" xfId="9" applyFont="1" applyFill="1" applyAlignment="1" applyProtection="1">
      <alignment horizontal="justify" vertical="top" wrapText="1"/>
    </xf>
    <xf numFmtId="4" fontId="44" fillId="0" borderId="0" xfId="18" applyNumberFormat="1" applyFont="1" applyAlignment="1" applyProtection="1"/>
    <xf numFmtId="0" fontId="47" fillId="2" borderId="0" xfId="15" applyFont="1" applyFill="1" applyAlignment="1" applyProtection="1">
      <alignment horizontal="justify" vertical="top" wrapText="1"/>
    </xf>
    <xf numFmtId="4" fontId="47" fillId="2" borderId="0" xfId="20" applyNumberFormat="1" applyFont="1" applyFill="1" applyAlignment="1" applyProtection="1">
      <alignment wrapText="1"/>
    </xf>
    <xf numFmtId="4" fontId="47" fillId="2" borderId="0" xfId="15" applyNumberFormat="1" applyFont="1" applyFill="1" applyAlignment="1" applyProtection="1">
      <alignment horizontal="center" wrapText="1"/>
    </xf>
    <xf numFmtId="4" fontId="49" fillId="2" borderId="0" xfId="21" applyNumberFormat="1" applyFont="1" applyFill="1" applyAlignment="1" applyProtection="1"/>
    <xf numFmtId="4" fontId="41" fillId="0" borderId="21" xfId="7" applyNumberFormat="1" applyFont="1" applyBorder="1" applyAlignment="1" applyProtection="1">
      <alignment vertical="top"/>
    </xf>
    <xf numFmtId="4" fontId="41" fillId="0" borderId="0" xfId="7" applyNumberFormat="1" applyFont="1" applyAlignment="1" applyProtection="1">
      <alignment vertical="top" wrapText="1"/>
    </xf>
    <xf numFmtId="0" fontId="43" fillId="0" borderId="2" xfId="9" applyFont="1" applyBorder="1" applyAlignment="1" applyProtection="1">
      <alignment horizontal="justify" vertical="top" wrapText="1"/>
    </xf>
    <xf numFmtId="4" fontId="50" fillId="0" borderId="21" xfId="7" applyNumberFormat="1" applyFont="1" applyBorder="1" applyAlignment="1" applyProtection="1">
      <alignment vertical="top"/>
    </xf>
    <xf numFmtId="4" fontId="51" fillId="2" borderId="2" xfId="19" applyNumberFormat="1" applyFont="1" applyFill="1" applyBorder="1" applyAlignment="1" applyProtection="1">
      <alignment vertical="top"/>
    </xf>
    <xf numFmtId="169" fontId="44" fillId="2" borderId="5" xfId="7" applyNumberFormat="1" applyFont="1" applyFill="1" applyBorder="1" applyAlignment="1" applyProtection="1">
      <alignment vertical="center"/>
    </xf>
    <xf numFmtId="4" fontId="48" fillId="2" borderId="16" xfId="19" applyNumberFormat="1" applyFont="1" applyFill="1" applyBorder="1" applyAlignment="1" applyProtection="1">
      <alignment vertical="top"/>
    </xf>
    <xf numFmtId="0" fontId="36" fillId="2" borderId="0" xfId="19" applyFont="1" applyFill="1" applyAlignment="1" applyProtection="1">
      <alignment vertical="top"/>
    </xf>
    <xf numFmtId="0" fontId="54" fillId="2" borderId="0" xfId="9" applyFont="1" applyFill="1" applyAlignment="1" applyProtection="1">
      <alignment vertical="top"/>
    </xf>
    <xf numFmtId="174" fontId="55" fillId="0" borderId="5" xfId="22" applyNumberFormat="1" applyFont="1" applyBorder="1" applyAlignment="1" applyProtection="1">
      <alignment vertical="center"/>
    </xf>
    <xf numFmtId="8" fontId="54" fillId="2" borderId="0" xfId="13" applyNumberFormat="1" applyFont="1" applyFill="1" applyAlignment="1" applyProtection="1">
      <alignment horizontal="center" vertical="top" wrapText="1"/>
    </xf>
    <xf numFmtId="2" fontId="48" fillId="0" borderId="0" xfId="4" applyNumberFormat="1" applyFont="1" applyAlignment="1" applyProtection="1">
      <alignment horizontal="right" vertical="top"/>
    </xf>
    <xf numFmtId="4" fontId="60" fillId="0" borderId="0" xfId="4" applyNumberFormat="1" applyFont="1" applyAlignment="1" applyProtection="1">
      <alignment vertical="top"/>
    </xf>
    <xf numFmtId="4" fontId="48" fillId="0" borderId="0" xfId="4" applyNumberFormat="1" applyFont="1" applyProtection="1"/>
    <xf numFmtId="4" fontId="48" fillId="0" borderId="0" xfId="4" applyNumberFormat="1" applyFont="1" applyAlignment="1" applyProtection="1">
      <alignment horizontal="center"/>
    </xf>
    <xf numFmtId="0" fontId="47" fillId="0" borderId="0" xfId="5" applyFont="1" applyAlignment="1" applyProtection="1">
      <alignment vertical="top"/>
    </xf>
    <xf numFmtId="4" fontId="47" fillId="0" borderId="0" xfId="5" applyNumberFormat="1" applyFont="1" applyProtection="1"/>
    <xf numFmtId="4" fontId="47" fillId="0" borderId="0" xfId="5" applyNumberFormat="1" applyFont="1" applyAlignment="1" applyProtection="1">
      <alignment horizontal="center"/>
    </xf>
    <xf numFmtId="4" fontId="48" fillId="0" borderId="0" xfId="4" applyNumberFormat="1" applyFont="1" applyAlignment="1" applyProtection="1">
      <alignment vertical="top"/>
    </xf>
    <xf numFmtId="2" fontId="48" fillId="0" borderId="0" xfId="19" applyNumberFormat="1" applyFont="1" applyAlignment="1" applyProtection="1">
      <alignment horizontal="right" vertical="top"/>
    </xf>
    <xf numFmtId="4" fontId="48" fillId="0" borderId="0" xfId="19" applyNumberFormat="1" applyFont="1" applyAlignment="1" applyProtection="1">
      <alignment vertical="top"/>
    </xf>
    <xf numFmtId="4" fontId="48" fillId="0" borderId="0" xfId="19" applyNumberFormat="1" applyFont="1" applyProtection="1"/>
    <xf numFmtId="4" fontId="48" fillId="0" borderId="0" xfId="19" applyNumberFormat="1" applyFont="1" applyAlignment="1" applyProtection="1">
      <alignment horizontal="center"/>
    </xf>
    <xf numFmtId="4" fontId="48" fillId="0" borderId="0" xfId="23" applyNumberFormat="1" applyFont="1" applyAlignment="1" applyProtection="1">
      <alignment vertical="top"/>
    </xf>
    <xf numFmtId="4" fontId="48" fillId="0" borderId="0" xfId="23" applyNumberFormat="1" applyFont="1" applyProtection="1"/>
    <xf numFmtId="4" fontId="48" fillId="0" borderId="0" xfId="23" applyNumberFormat="1" applyFont="1" applyAlignment="1" applyProtection="1">
      <alignment horizontal="center"/>
    </xf>
    <xf numFmtId="8" fontId="47" fillId="0" borderId="0" xfId="9" applyNumberFormat="1" applyFont="1" applyAlignment="1" applyProtection="1">
      <alignment horizontal="center" vertical="top" wrapText="1"/>
    </xf>
    <xf numFmtId="0" fontId="49" fillId="0" borderId="0" xfId="9" applyFont="1" applyAlignment="1" applyProtection="1">
      <alignment horizontal="center" vertical="top"/>
    </xf>
    <xf numFmtId="0" fontId="47" fillId="0" borderId="0" xfId="23" applyFont="1" applyAlignment="1" applyProtection="1">
      <alignment horizontal="center" vertical="top" wrapText="1"/>
    </xf>
    <xf numFmtId="0" fontId="49" fillId="0" borderId="0" xfId="23" applyFont="1" applyAlignment="1" applyProtection="1">
      <alignment horizontal="center" vertical="top" wrapText="1"/>
    </xf>
    <xf numFmtId="4" fontId="49" fillId="0" borderId="0" xfId="9" applyNumberFormat="1" applyFont="1" applyProtection="1"/>
    <xf numFmtId="4" fontId="49" fillId="0" borderId="0" xfId="9" applyNumberFormat="1" applyFont="1" applyAlignment="1" applyProtection="1">
      <alignment horizontal="center"/>
    </xf>
    <xf numFmtId="2" fontId="52" fillId="0" borderId="0" xfId="19" applyNumberFormat="1" applyFont="1" applyAlignment="1" applyProtection="1">
      <alignment horizontal="right" vertical="top"/>
    </xf>
    <xf numFmtId="4" fontId="52" fillId="0" borderId="0" xfId="19" applyNumberFormat="1" applyFont="1" applyAlignment="1" applyProtection="1">
      <alignment vertical="top"/>
    </xf>
    <xf numFmtId="4" fontId="52" fillId="0" borderId="0" xfId="19" applyNumberFormat="1" applyFont="1" applyProtection="1"/>
    <xf numFmtId="4" fontId="52" fillId="0" borderId="0" xfId="19" applyNumberFormat="1" applyFont="1" applyAlignment="1" applyProtection="1">
      <alignment horizontal="center"/>
    </xf>
    <xf numFmtId="2" fontId="32" fillId="0" borderId="0" xfId="9" applyNumberFormat="1" applyFont="1" applyAlignment="1" applyProtection="1">
      <alignment horizontal="center" vertical="top" wrapText="1"/>
    </xf>
    <xf numFmtId="4" fontId="16" fillId="0" borderId="0" xfId="4" applyNumberFormat="1" applyFont="1" applyAlignment="1" applyProtection="1">
      <alignment horizontal="left" wrapText="1"/>
    </xf>
    <xf numFmtId="0" fontId="11" fillId="0" borderId="0" xfId="1" applyFont="1" applyAlignment="1" applyProtection="1">
      <alignment horizontal="center"/>
    </xf>
    <xf numFmtId="0" fontId="2" fillId="0" borderId="1" xfId="1" applyFont="1" applyBorder="1" applyAlignment="1" applyProtection="1">
      <alignment horizontal="center" vertical="top"/>
    </xf>
    <xf numFmtId="0" fontId="2" fillId="0" borderId="2" xfId="1" applyFont="1" applyBorder="1" applyAlignment="1" applyProtection="1">
      <alignment horizontal="center" vertical="top"/>
    </xf>
    <xf numFmtId="0" fontId="2" fillId="0" borderId="3" xfId="1" applyFont="1" applyBorder="1" applyAlignment="1" applyProtection="1">
      <alignment horizontal="center" vertical="top"/>
    </xf>
    <xf numFmtId="164" fontId="3" fillId="3" borderId="4" xfId="1" applyNumberFormat="1" applyFont="1" applyFill="1" applyBorder="1" applyAlignment="1" applyProtection="1">
      <alignment horizontal="center" vertical="top"/>
    </xf>
    <xf numFmtId="164" fontId="3" fillId="3" borderId="0" xfId="1" applyNumberFormat="1" applyFont="1" applyFill="1" applyAlignment="1" applyProtection="1">
      <alignment horizontal="center" vertical="top"/>
    </xf>
    <xf numFmtId="164" fontId="3" fillId="3" borderId="5" xfId="1" applyNumberFormat="1" applyFont="1" applyFill="1" applyBorder="1" applyAlignment="1" applyProtection="1">
      <alignment horizontal="center" vertical="top"/>
    </xf>
    <xf numFmtId="0" fontId="2" fillId="3" borderId="4" xfId="1" applyFont="1" applyFill="1" applyBorder="1" applyAlignment="1" applyProtection="1">
      <alignment horizontal="center" vertical="top"/>
    </xf>
    <xf numFmtId="0" fontId="2" fillId="3" borderId="0" xfId="1" applyFont="1" applyFill="1" applyAlignment="1" applyProtection="1">
      <alignment horizontal="center" vertical="top"/>
    </xf>
    <xf numFmtId="0" fontId="2" fillId="3" borderId="5" xfId="1" applyFont="1" applyFill="1" applyBorder="1" applyAlignment="1" applyProtection="1">
      <alignment horizontal="center" vertical="top"/>
    </xf>
    <xf numFmtId="0" fontId="2" fillId="0" borderId="4" xfId="1" applyFont="1" applyBorder="1" applyAlignment="1" applyProtection="1">
      <alignment horizontal="center" vertical="top"/>
    </xf>
    <xf numFmtId="0" fontId="2" fillId="0" borderId="0" xfId="1" applyFont="1" applyAlignment="1" applyProtection="1">
      <alignment horizontal="center" vertical="top"/>
    </xf>
    <xf numFmtId="0" fontId="2" fillId="0" borderId="5" xfId="1" applyFont="1" applyBorder="1" applyAlignment="1" applyProtection="1">
      <alignment horizontal="center" vertical="top"/>
    </xf>
    <xf numFmtId="0" fontId="3" fillId="3" borderId="4" xfId="1" applyFont="1" applyFill="1" applyBorder="1" applyAlignment="1" applyProtection="1">
      <alignment horizontal="center" vertical="top"/>
    </xf>
    <xf numFmtId="0" fontId="3" fillId="3" borderId="0" xfId="1" applyFont="1" applyFill="1" applyAlignment="1" applyProtection="1">
      <alignment horizontal="center" vertical="top"/>
    </xf>
    <xf numFmtId="0" fontId="3" fillId="3" borderId="5" xfId="1" applyFont="1" applyFill="1" applyBorder="1" applyAlignment="1" applyProtection="1">
      <alignment horizontal="center" vertical="top"/>
    </xf>
    <xf numFmtId="0" fontId="2" fillId="0" borderId="6" xfId="1" applyFont="1" applyBorder="1" applyAlignment="1" applyProtection="1">
      <alignment horizontal="center" vertical="top"/>
    </xf>
    <xf numFmtId="0" fontId="2" fillId="0" borderId="7" xfId="1" applyFont="1" applyBorder="1" applyAlignment="1" applyProtection="1">
      <alignment horizontal="center" vertical="top"/>
    </xf>
    <xf numFmtId="0" fontId="2" fillId="0" borderId="8" xfId="1" applyFont="1" applyBorder="1" applyAlignment="1" applyProtection="1">
      <alignment horizontal="center" vertical="top"/>
    </xf>
    <xf numFmtId="0" fontId="4" fillId="3" borderId="4" xfId="1" applyFont="1" applyFill="1" applyBorder="1" applyAlignment="1" applyProtection="1">
      <alignment horizontal="center" vertical="top"/>
    </xf>
    <xf numFmtId="0" fontId="4" fillId="3" borderId="0" xfId="1" applyFont="1" applyFill="1" applyAlignment="1" applyProtection="1">
      <alignment horizontal="center" vertical="top"/>
    </xf>
    <xf numFmtId="0" fontId="4" fillId="3" borderId="5" xfId="1" applyFont="1" applyFill="1" applyBorder="1" applyAlignment="1" applyProtection="1">
      <alignment horizontal="center" vertical="top"/>
    </xf>
    <xf numFmtId="4" fontId="27" fillId="2" borderId="2" xfId="7" applyNumberFormat="1" applyFont="1" applyFill="1" applyBorder="1" applyAlignment="1" applyProtection="1">
      <alignment horizontal="left" vertical="center" wrapText="1"/>
    </xf>
    <xf numFmtId="43" fontId="22" fillId="6" borderId="18" xfId="10" applyFont="1" applyFill="1" applyBorder="1" applyAlignment="1" applyProtection="1">
      <alignment horizontal="center" vertical="center"/>
    </xf>
    <xf numFmtId="43" fontId="22" fillId="6" borderId="19" xfId="10" applyFont="1" applyFill="1" applyBorder="1" applyAlignment="1" applyProtection="1">
      <alignment horizontal="center" vertical="center"/>
    </xf>
    <xf numFmtId="43" fontId="22" fillId="6" borderId="20" xfId="10" applyFont="1" applyFill="1" applyBorder="1" applyAlignment="1" applyProtection="1">
      <alignment horizontal="center" vertical="center"/>
    </xf>
    <xf numFmtId="0" fontId="32" fillId="2" borderId="0" xfId="9" applyFont="1" applyFill="1" applyAlignment="1" applyProtection="1">
      <alignment horizontal="left" wrapText="1"/>
    </xf>
    <xf numFmtId="0" fontId="34" fillId="2" borderId="0" xfId="9" applyFont="1" applyFill="1" applyAlignment="1" applyProtection="1">
      <alignment horizontal="left" vertical="center" wrapText="1"/>
    </xf>
    <xf numFmtId="4" fontId="34" fillId="2" borderId="0" xfId="7" applyNumberFormat="1" applyFont="1" applyFill="1" applyAlignment="1" applyProtection="1">
      <alignment horizontal="left" vertical="center" wrapText="1"/>
    </xf>
    <xf numFmtId="4" fontId="34" fillId="2" borderId="0" xfId="7" applyNumberFormat="1" applyFont="1" applyFill="1" applyAlignment="1" applyProtection="1">
      <alignment horizontal="left" vertical="center"/>
    </xf>
    <xf numFmtId="4" fontId="34" fillId="2" borderId="5" xfId="7" applyNumberFormat="1" applyFont="1" applyFill="1" applyBorder="1" applyAlignment="1" applyProtection="1">
      <alignment horizontal="left" vertical="center"/>
    </xf>
    <xf numFmtId="0" fontId="34" fillId="2" borderId="0" xfId="9" applyFont="1" applyFill="1" applyAlignment="1" applyProtection="1">
      <alignment horizontal="left" vertical="top" wrapText="1"/>
    </xf>
    <xf numFmtId="0" fontId="37" fillId="2" borderId="0" xfId="0" applyFont="1" applyFill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8" fillId="2" borderId="0" xfId="0" applyFont="1" applyFill="1" applyAlignment="1">
      <alignment horizontal="center" vertical="top"/>
    </xf>
    <xf numFmtId="4" fontId="34" fillId="2" borderId="18" xfId="7" quotePrefix="1" applyNumberFormat="1" applyFont="1" applyFill="1" applyBorder="1" applyAlignment="1" applyProtection="1">
      <alignment horizontal="right" vertical="center"/>
    </xf>
    <xf numFmtId="4" fontId="34" fillId="2" borderId="19" xfId="7" quotePrefix="1" applyNumberFormat="1" applyFont="1" applyFill="1" applyBorder="1" applyAlignment="1" applyProtection="1">
      <alignment horizontal="right" vertical="center"/>
    </xf>
    <xf numFmtId="4" fontId="34" fillId="2" borderId="20" xfId="7" quotePrefix="1" applyNumberFormat="1" applyFont="1" applyFill="1" applyBorder="1" applyAlignment="1" applyProtection="1">
      <alignment horizontal="right" vertical="center"/>
    </xf>
    <xf numFmtId="170" fontId="32" fillId="2" borderId="0" xfId="7" quotePrefix="1" applyNumberFormat="1" applyFont="1" applyFill="1" applyAlignment="1" applyProtection="1">
      <alignment horizontal="center" vertical="center"/>
    </xf>
    <xf numFmtId="4" fontId="32" fillId="2" borderId="0" xfId="7" applyNumberFormat="1" applyFont="1" applyFill="1" applyAlignment="1" applyProtection="1">
      <alignment vertical="center" wrapText="1"/>
    </xf>
    <xf numFmtId="4" fontId="33" fillId="2" borderId="18" xfId="4" quotePrefix="1" applyNumberFormat="1" applyFont="1" applyFill="1" applyBorder="1" applyAlignment="1" applyProtection="1">
      <alignment horizontal="right" vertical="center"/>
    </xf>
    <xf numFmtId="4" fontId="33" fillId="2" borderId="19" xfId="4" quotePrefix="1" applyNumberFormat="1" applyFont="1" applyFill="1" applyBorder="1" applyAlignment="1" applyProtection="1">
      <alignment horizontal="right" vertical="center"/>
    </xf>
    <xf numFmtId="4" fontId="33" fillId="2" borderId="20" xfId="4" quotePrefix="1" applyNumberFormat="1" applyFont="1" applyFill="1" applyBorder="1" applyAlignment="1" applyProtection="1">
      <alignment horizontal="right" vertical="center"/>
    </xf>
    <xf numFmtId="4" fontId="34" fillId="2" borderId="0" xfId="7" applyNumberFormat="1" applyFont="1" applyFill="1" applyAlignment="1" applyProtection="1">
      <alignment horizontal="center" vertical="center"/>
    </xf>
    <xf numFmtId="0" fontId="45" fillId="3" borderId="21" xfId="9" applyFont="1" applyFill="1" applyBorder="1" applyAlignment="1" applyProtection="1">
      <alignment horizontal="left" vertical="center" wrapText="1"/>
    </xf>
    <xf numFmtId="0" fontId="54" fillId="2" borderId="2" xfId="9" applyFont="1" applyFill="1" applyBorder="1" applyAlignment="1" applyProtection="1">
      <alignment horizontal="left" wrapText="1"/>
    </xf>
    <xf numFmtId="4" fontId="44" fillId="6" borderId="18" xfId="7" applyNumberFormat="1" applyFont="1" applyFill="1" applyBorder="1" applyAlignment="1" applyProtection="1">
      <alignment horizontal="right" vertical="center"/>
    </xf>
    <xf numFmtId="4" fontId="44" fillId="6" borderId="19" xfId="7" applyNumberFormat="1" applyFont="1" applyFill="1" applyBorder="1" applyAlignment="1" applyProtection="1">
      <alignment horizontal="right" vertical="center"/>
    </xf>
    <xf numFmtId="4" fontId="44" fillId="6" borderId="20" xfId="7" applyNumberFormat="1" applyFont="1" applyFill="1" applyBorder="1" applyAlignment="1" applyProtection="1">
      <alignment horizontal="right" vertical="center"/>
    </xf>
    <xf numFmtId="7" fontId="59" fillId="2" borderId="0" xfId="13" applyNumberFormat="1" applyFont="1" applyFill="1" applyAlignment="1" applyProtection="1">
      <alignment horizontal="center" vertical="center"/>
    </xf>
    <xf numFmtId="165" fontId="42" fillId="2" borderId="1" xfId="16" applyFont="1" applyFill="1" applyBorder="1" applyAlignment="1" applyProtection="1">
      <alignment horizontal="left" vertical="center"/>
    </xf>
    <xf numFmtId="165" fontId="42" fillId="2" borderId="2" xfId="16" applyFont="1" applyFill="1" applyBorder="1" applyAlignment="1" applyProtection="1">
      <alignment horizontal="left" vertical="center"/>
    </xf>
    <xf numFmtId="165" fontId="42" fillId="2" borderId="3" xfId="16" applyFont="1" applyFill="1" applyBorder="1" applyAlignment="1" applyProtection="1">
      <alignment horizontal="left" vertical="center"/>
    </xf>
    <xf numFmtId="165" fontId="42" fillId="2" borderId="4" xfId="16" applyFont="1" applyFill="1" applyBorder="1" applyAlignment="1" applyProtection="1">
      <alignment horizontal="left" vertical="center"/>
    </xf>
    <xf numFmtId="165" fontId="42" fillId="2" borderId="0" xfId="16" applyFont="1" applyFill="1" applyAlignment="1" applyProtection="1">
      <alignment horizontal="left" vertical="center"/>
    </xf>
    <xf numFmtId="165" fontId="42" fillId="2" borderId="5" xfId="16" applyFont="1" applyFill="1" applyBorder="1" applyAlignment="1" applyProtection="1">
      <alignment horizontal="left" vertical="center"/>
    </xf>
    <xf numFmtId="165" fontId="42" fillId="2" borderId="15" xfId="16" applyFont="1" applyFill="1" applyBorder="1" applyAlignment="1" applyProtection="1">
      <alignment horizontal="left" vertical="center"/>
    </xf>
    <xf numFmtId="165" fontId="42" fillId="2" borderId="16" xfId="16" applyFont="1" applyFill="1" applyBorder="1" applyAlignment="1" applyProtection="1">
      <alignment horizontal="left" vertical="center"/>
    </xf>
    <xf numFmtId="165" fontId="42" fillId="2" borderId="17" xfId="16" applyFont="1" applyFill="1" applyBorder="1" applyAlignment="1" applyProtection="1">
      <alignment horizontal="left" vertical="center"/>
    </xf>
    <xf numFmtId="4" fontId="53" fillId="6" borderId="18" xfId="7" applyNumberFormat="1" applyFont="1" applyFill="1" applyBorder="1" applyAlignment="1" applyProtection="1">
      <alignment horizontal="center" vertical="center"/>
    </xf>
    <xf numFmtId="4" fontId="53" fillId="6" borderId="19" xfId="7" applyNumberFormat="1" applyFont="1" applyFill="1" applyBorder="1" applyAlignment="1" applyProtection="1">
      <alignment horizontal="center" vertical="center"/>
    </xf>
    <xf numFmtId="4" fontId="53" fillId="6" borderId="20" xfId="7" applyNumberFormat="1" applyFont="1" applyFill="1" applyBorder="1" applyAlignment="1" applyProtection="1">
      <alignment horizontal="center" vertical="center"/>
    </xf>
    <xf numFmtId="0" fontId="54" fillId="2" borderId="0" xfId="9" applyFont="1" applyFill="1" applyAlignment="1" applyProtection="1">
      <alignment horizontal="left" wrapText="1"/>
    </xf>
    <xf numFmtId="0" fontId="45" fillId="3" borderId="18" xfId="9" applyFont="1" applyFill="1" applyBorder="1" applyAlignment="1" applyProtection="1">
      <alignment horizontal="left" vertical="center" wrapText="1"/>
    </xf>
    <xf numFmtId="0" fontId="45" fillId="3" borderId="19" xfId="9" applyFont="1" applyFill="1" applyBorder="1" applyAlignment="1" applyProtection="1">
      <alignment horizontal="left" vertical="center" wrapText="1"/>
    </xf>
    <xf numFmtId="0" fontId="45" fillId="3" borderId="20" xfId="9" applyFont="1" applyFill="1" applyBorder="1" applyAlignment="1" applyProtection="1">
      <alignment horizontal="left" vertical="center" wrapText="1"/>
    </xf>
    <xf numFmtId="0" fontId="47" fillId="0" borderId="0" xfId="9" applyFont="1" applyAlignment="1" applyProtection="1">
      <alignment horizontal="center" wrapText="1"/>
    </xf>
    <xf numFmtId="0" fontId="45" fillId="3" borderId="23" xfId="9" applyFont="1" applyFill="1" applyBorder="1" applyAlignment="1" applyProtection="1">
      <alignment horizontal="left" vertical="center" wrapText="1"/>
    </xf>
    <xf numFmtId="4" fontId="47" fillId="0" borderId="0" xfId="9" applyNumberFormat="1" applyFont="1" applyProtection="1"/>
    <xf numFmtId="7" fontId="54" fillId="2" borderId="0" xfId="13" applyNumberFormat="1" applyFont="1" applyFill="1" applyAlignment="1" applyProtection="1">
      <alignment horizontal="center" vertical="center"/>
    </xf>
    <xf numFmtId="0" fontId="49" fillId="0" borderId="0" xfId="9" applyFont="1" applyAlignment="1" applyProtection="1">
      <alignment horizontal="center" wrapText="1"/>
    </xf>
    <xf numFmtId="4" fontId="49" fillId="0" borderId="0" xfId="9" applyNumberFormat="1" applyFont="1" applyProtection="1"/>
    <xf numFmtId="0" fontId="54" fillId="0" borderId="0" xfId="9" applyFont="1" applyAlignment="1" applyProtection="1">
      <alignment horizontal="left" wrapText="1"/>
    </xf>
    <xf numFmtId="4" fontId="48" fillId="0" borderId="0" xfId="4" applyNumberFormat="1" applyFont="1" applyAlignment="1" applyProtection="1">
      <alignment horizontal="left" wrapText="1"/>
    </xf>
  </cellXfs>
  <cellStyles count="27">
    <cellStyle name="Comma 15" xfId="3"/>
    <cellStyle name="Comma 2 2" xfId="14"/>
    <cellStyle name="Millares" xfId="6" builtinId="3"/>
    <cellStyle name="Millares 10 2 2" xfId="26"/>
    <cellStyle name="Millares 13" xfId="16"/>
    <cellStyle name="Millares 19 2" xfId="20"/>
    <cellStyle name="Millares 23" xfId="10"/>
    <cellStyle name="Millares 3 2 2" xfId="21"/>
    <cellStyle name="Millares 3 7" xfId="24"/>
    <cellStyle name="Moneda" xfId="8" builtinId="4"/>
    <cellStyle name="Moneda 11" xfId="18"/>
    <cellStyle name="Moneda 13" xfId="12"/>
    <cellStyle name="Normal" xfId="0" builtinId="0"/>
    <cellStyle name="Normal 10 2" xfId="5"/>
    <cellStyle name="Normal 2 2" xfId="13"/>
    <cellStyle name="Normal 2 2 2" xfId="9"/>
    <cellStyle name="Normal 2 6" xfId="2"/>
    <cellStyle name="Normal 3" xfId="7"/>
    <cellStyle name="Normal 3 10" xfId="4"/>
    <cellStyle name="Normal 3 3" xfId="23"/>
    <cellStyle name="Normal 3 4" xfId="19"/>
    <cellStyle name="Normal 3 5" xfId="17"/>
    <cellStyle name="Normal 3 7" xfId="11"/>
    <cellStyle name="Normal 3_PRESUPTO CALLES DEL MUNIC. DE GUERRA" xfId="15"/>
    <cellStyle name="Normal 32" xfId="1"/>
    <cellStyle name="Normal_Adicional_Construccion_Juzgado_de_Paz__Boca_Chica_con_nuevo" xfId="25"/>
    <cellStyle name="Normal_CUBICACION 1ERA Y FINAL CALLE LAS CARRERAS 2DA. ETAPA.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181" Type="http://www.wps.cn/officeDocument/2020/cellImage" Target="NUL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265624</xdr:colOff>
      <xdr:row>0</xdr:row>
      <xdr:rowOff>50601</xdr:rowOff>
    </xdr:from>
    <xdr:to>
      <xdr:col>4</xdr:col>
      <xdr:colOff>120985</xdr:colOff>
      <xdr:row>4</xdr:row>
      <xdr:rowOff>341709</xdr:rowOff>
    </xdr:to>
    <xdr:pic>
      <xdr:nvPicPr>
        <xdr:cNvPr id="2" name="Picture 1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038134" y="51954"/>
          <a:ext cx="1502818" cy="182554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801431</xdr:colOff>
      <xdr:row>0</xdr:row>
      <xdr:rowOff>241101</xdr:rowOff>
    </xdr:from>
    <xdr:to>
      <xdr:col>6</xdr:col>
      <xdr:colOff>1575237</xdr:colOff>
      <xdr:row>4</xdr:row>
      <xdr:rowOff>317301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251167" y="244778"/>
          <a:ext cx="2097191" cy="159866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313689</xdr:colOff>
      <xdr:row>0</xdr:row>
      <xdr:rowOff>62507</xdr:rowOff>
    </xdr:from>
    <xdr:to>
      <xdr:col>1</xdr:col>
      <xdr:colOff>1538612</xdr:colOff>
      <xdr:row>4</xdr:row>
      <xdr:rowOff>253231</xdr:rowOff>
    </xdr:to>
    <xdr:pic>
      <xdr:nvPicPr>
        <xdr:cNvPr id="4" name="Picture 3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13766" y="69272"/>
          <a:ext cx="1760952" cy="17145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431169</xdr:colOff>
      <xdr:row>75</xdr:row>
      <xdr:rowOff>0</xdr:rowOff>
    </xdr:from>
    <xdr:to>
      <xdr:col>1</xdr:col>
      <xdr:colOff>3069755</xdr:colOff>
      <xdr:row>75</xdr:row>
      <xdr:rowOff>0</xdr:rowOff>
    </xdr:to>
    <xdr:cxnSp macro="">
      <xdr:nvCxn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1745" y="21316952"/>
          <a:ext cx="3172066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3</xdr:col>
      <xdr:colOff>483758</xdr:colOff>
      <xdr:row>75</xdr:row>
      <xdr:rowOff>0</xdr:rowOff>
    </xdr:from>
    <xdr:to>
      <xdr:col>6</xdr:col>
      <xdr:colOff>1459256</xdr:colOff>
      <xdr:row>75</xdr:row>
      <xdr:rowOff>0</xdr:rowOff>
    </xdr:to>
    <xdr:cxnSp macro="">
      <xdr:nvCxn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170187" y="21316952"/>
          <a:ext cx="4063492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297697</xdr:colOff>
      <xdr:row>75</xdr:row>
      <xdr:rowOff>0</xdr:rowOff>
    </xdr:from>
    <xdr:to>
      <xdr:col>2</xdr:col>
      <xdr:colOff>639818</xdr:colOff>
      <xdr:row>75</xdr:row>
      <xdr:rowOff>0</xdr:rowOff>
    </xdr:to>
    <xdr:cxnSp macro="">
      <xdr:nvCxn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98119" y="21316952"/>
          <a:ext cx="4114554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1</xdr:col>
      <xdr:colOff>2543191</xdr:colOff>
      <xdr:row>88</xdr:row>
      <xdr:rowOff>0</xdr:rowOff>
    </xdr:from>
    <xdr:to>
      <xdr:col>5</xdr:col>
      <xdr:colOff>100751</xdr:colOff>
      <xdr:row>88</xdr:row>
      <xdr:rowOff>0</xdr:rowOff>
    </xdr:to>
    <xdr:cxnSp macro="">
      <xdr:nvCxn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079169" y="24536400"/>
          <a:ext cx="3470104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1</xdr:col>
      <xdr:colOff>2528253</xdr:colOff>
      <xdr:row>81</xdr:row>
      <xdr:rowOff>0</xdr:rowOff>
    </xdr:from>
    <xdr:to>
      <xdr:col>5</xdr:col>
      <xdr:colOff>82432</xdr:colOff>
      <xdr:row>81</xdr:row>
      <xdr:rowOff>0</xdr:rowOff>
    </xdr:to>
    <xdr:cxnSp macro="">
      <xdr:nvCxn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061851" y="22802852"/>
          <a:ext cx="3470104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88143</xdr:rowOff>
    </xdr:from>
    <xdr:to>
      <xdr:col>6</xdr:col>
      <xdr:colOff>1263468</xdr:colOff>
      <xdr:row>100</xdr:row>
      <xdr:rowOff>88143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68636" y="34380296"/>
          <a:ext cx="4174918" cy="900544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 Revisado por: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Ing. Patricia Figueroa</a:t>
          </a:r>
        </a:p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15856</xdr:colOff>
      <xdr:row>96</xdr:row>
      <xdr:rowOff>189979</xdr:rowOff>
    </xdr:from>
    <xdr:to>
      <xdr:col>1</xdr:col>
      <xdr:colOff>3606591</xdr:colOff>
      <xdr:row>101</xdr:row>
      <xdr:rowOff>0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875" y="23209250"/>
          <a:ext cx="4322535" cy="92075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Elaborado por: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Ing. Schleiden Reyes</a:t>
          </a:r>
        </a:p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13353</xdr:colOff>
      <xdr:row>104</xdr:row>
      <xdr:rowOff>377725</xdr:rowOff>
    </xdr:from>
    <xdr:to>
      <xdr:col>6</xdr:col>
      <xdr:colOff>1263468</xdr:colOff>
      <xdr:row>106</xdr:row>
      <xdr:rowOff>76162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607" y="36478636"/>
          <a:ext cx="9529948" cy="821004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Aprobado por: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Ing. Domingo López Acosta</a:t>
          </a:r>
        </a:p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96</xdr:row>
      <xdr:rowOff>76162</xdr:rowOff>
    </xdr:from>
    <xdr:to>
      <xdr:col>6</xdr:col>
      <xdr:colOff>1263468</xdr:colOff>
      <xdr:row>96</xdr:row>
      <xdr:rowOff>76162</xdr:rowOff>
    </xdr:to>
    <xdr:cxnSp macro="">
      <xdr:nvCxnSpPr>
        <xdr:cNvPr id="5" name="lin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368636" y="34366688"/>
          <a:ext cx="4174919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13353</xdr:colOff>
      <xdr:row>96</xdr:row>
      <xdr:rowOff>76162</xdr:rowOff>
    </xdr:from>
    <xdr:to>
      <xdr:col>1</xdr:col>
      <xdr:colOff>3601901</xdr:colOff>
      <xdr:row>96</xdr:row>
      <xdr:rowOff>76162</xdr:rowOff>
    </xdr:to>
    <xdr:cxnSp macro="">
      <xdr:nvCxnSpPr>
        <xdr:cNvPr id="6" name="lin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3607" y="34366688"/>
          <a:ext cx="4181104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1</xdr:col>
      <xdr:colOff>2190218</xdr:colOff>
      <xdr:row>104</xdr:row>
      <xdr:rowOff>328761</xdr:rowOff>
    </xdr:from>
    <xdr:to>
      <xdr:col>5</xdr:col>
      <xdr:colOff>0</xdr:colOff>
      <xdr:row>104</xdr:row>
      <xdr:rowOff>328761</xdr:rowOff>
    </xdr:to>
    <xdr:cxnSp macro="">
      <xdr:nvCxnSpPr>
        <xdr:cNvPr id="7" name="lin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779568" y="36433732"/>
          <a:ext cx="4182341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104</xdr:row>
      <xdr:rowOff>88143</xdr:rowOff>
    </xdr:from>
    <xdr:to>
      <xdr:col>6</xdr:col>
      <xdr:colOff>1263468</xdr:colOff>
      <xdr:row>108</xdr:row>
      <xdr:rowOff>88143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10250" y="25055320"/>
          <a:ext cx="5008788" cy="87630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 Revisado por: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Ing. Patricia Figueroa</a:t>
          </a:r>
        </a:p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0</xdr:colOff>
      <xdr:row>104</xdr:row>
      <xdr:rowOff>88143</xdr:rowOff>
    </xdr:from>
    <xdr:to>
      <xdr:col>1</xdr:col>
      <xdr:colOff>3587831</xdr:colOff>
      <xdr:row>108</xdr:row>
      <xdr:rowOff>24817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25055320"/>
          <a:ext cx="4316185" cy="821872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Elaborado por: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Ing. Schleiden Reyes</a:t>
          </a:r>
        </a:p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13353</xdr:colOff>
      <xdr:row>112</xdr:row>
      <xdr:rowOff>377725</xdr:rowOff>
    </xdr:from>
    <xdr:to>
      <xdr:col>6</xdr:col>
      <xdr:colOff>1263468</xdr:colOff>
      <xdr:row>114</xdr:row>
      <xdr:rowOff>76162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607" y="27105170"/>
          <a:ext cx="10805432" cy="809748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Aprobado por: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Ing. Domingo López Acosta</a:t>
          </a:r>
        </a:p>
        <a:p>
          <a:pPr algn="ctr"/>
          <a:r>
            <a:rPr lang="en-US" altLang="zh-CN" sz="1400">
              <a:solidFill>
                <a:srgbClr val="000000"/>
              </a:solidFill>
              <a:latin typeface="Century Gothic" panose="00000000000000000000" charset="0"/>
              <a:ea typeface="Century Gothic" panose="00000000000000000000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104</xdr:row>
      <xdr:rowOff>76162</xdr:rowOff>
    </xdr:from>
    <xdr:to>
      <xdr:col>6</xdr:col>
      <xdr:colOff>1263468</xdr:colOff>
      <xdr:row>104</xdr:row>
      <xdr:rowOff>76162</xdr:rowOff>
    </xdr:to>
    <xdr:cxnSp macro="">
      <xdr:nvCxnSpPr>
        <xdr:cNvPr id="5" name="lin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810250" y="25041714"/>
          <a:ext cx="5008789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13353</xdr:colOff>
      <xdr:row>104</xdr:row>
      <xdr:rowOff>76162</xdr:rowOff>
    </xdr:from>
    <xdr:to>
      <xdr:col>1</xdr:col>
      <xdr:colOff>3601901</xdr:colOff>
      <xdr:row>104</xdr:row>
      <xdr:rowOff>76162</xdr:rowOff>
    </xdr:to>
    <xdr:cxnSp macro="">
      <xdr:nvCxnSpPr>
        <xdr:cNvPr id="6" name="lin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3607" y="25041714"/>
          <a:ext cx="4316186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1</xdr:col>
      <xdr:colOff>2190218</xdr:colOff>
      <xdr:row>112</xdr:row>
      <xdr:rowOff>328761</xdr:rowOff>
    </xdr:from>
    <xdr:to>
      <xdr:col>5</xdr:col>
      <xdr:colOff>0</xdr:colOff>
      <xdr:row>112</xdr:row>
      <xdr:rowOff>328761</xdr:rowOff>
    </xdr:to>
    <xdr:cxnSp macro="">
      <xdr:nvCxnSpPr>
        <xdr:cNvPr id="7" name="lin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914650" y="27060268"/>
          <a:ext cx="5162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520and%2520Settings\Soraya%2520%2520Mora\My%2520Documents\SEE-KFW\BAHORUCO%2520(NEIBA)\Documentos%2520Soraya\SEE-2003\A.%2520DE%2520C.%2520ARROYO%2520PAL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520Ejecucion\Puentes%2520HGeorge\Cubicaciones\Trabajos\Proyectos\Costos\Proyectos\Galerias\presu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520TERMINACION%2520SOFTBALL%2520COJPD\CUBICACION\TRABAJOS\Transfer\Costos\Proyectos\Galerias\presu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520Ejecucion\Puentes%2520HGeorge\Cubicaciones\Costos\Proyectos\Unicentro\Unicentro%2520Plaz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://Acero%20Estrella/Cotizacion/2010/Proyectos%20Tipo%20A/REMODELACION%20AILA%202010/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520Documents\Documentos%2520Compartidos%2520(Donald-Geovanny)\Presupuestos%2520TRANSPARENTADOS\Omar%2520CD%2520System\Presupuesto%2520Nave%2520Omar%2520CD%2520VER.%25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5201,%25202,%25203\Copia%2520de%2520Anali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G://New%20Proyect/CANADA%20REPARTO%20PERALTA/CUBICACION%20FINAL%20ETAPA%201%20rev.%2022%20ENE%20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://Documents%20and%20Settings/Ing.%20Tony%20Hernandez/Escritorio/Comedor%20Juegos%20Regionales%20Bayagu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520oisoe\Documents%2520and%2520Settings\Administrador\Escritorio\Documents%2520and%2520Settings\jbaez\My%2520Documents\YALBI\Mia\Copia%2520de%2520UCLAS-COME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A://WINDOWS/Desktop/Boca%20Chica/Oferta%20Economica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520DEPTO.%2520PRESUPUESTOS\YANEL%2520FERNANDEZ\sanchez%2520ramirez\iteco\EDIFICIO%2520ADMINISTRATIVO%2520ITECO\PRESUPUESTO%2520edificio%2520administrativo%25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ING-Compartidos\Users\lu.belen\AppData\Local\Microsoft\Windows\Temporary%2520Internet%2520Files\Content.Outlook\IJU4F5EA\ANALISIS%2520SU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520and%2520Settings\Raul%2520N.%2520%2520Rizek\My%2520Documents\Carretera%2520Sto.%2520Dgo.%2520-%2520Samana\Precios%2520Rincon%2520de%2520Molinil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520Documents\Proyectos%2520OISOE\Calles\Incava\Analisis_Marzo_06___Incav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520angeli\Maria%2520Angelica\Cubicaciones\Incava\Analisis%2520Contrato%2520-%2520Incav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://Users/Comision/Downloads/IGLESIA%20VITRALES/PRESUPUESTOS%20ING.%20DOMINGO%20LOPEZ/ZONA%20ESTE/LA%20ROMANA/FUNERARIA%20MUNICIPAL%20GUAYMATE/FUNERARIA%20MUNICIPAL%20GUAYMATE/PADRE_LAS_CASAS/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D://PADRE_LAS_CASAS/ANALISIS_TOD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ING-Compartidos\Users\gr.deleon\Desktop\ANALISIS%2520DE%2520COSTO\ANALISIS%2520SUR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5205%2520julio\presupuestos\Documents%2520and%2520Settings\kelly\Mis%2520documentos\UCLA\UCLAS-COME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Fausto\Desktop\LICITACION%2520MOPC%252010-07-12\CD%2520Licitantes%2520Lote%25201,%2520Grupo%2520II\Presupuesto%2520Licitacion%252010-07-12%2520-Mant.31-07-1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D://Documents%20and%20Settings/Administrador/Escritorio/metodologia%20Presupuestos/Analisis%20de%20Edificacio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520DEPTO.%2520PRESUPUESTOS\FERNANDEZ\ANALISIS\Copia%2520de%25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D://Documents%20and%20Settings/Administrator/My%20Documents/BACKUP%20JULIO/wandel/escritorio%201/PRESUPUESTOS/Peravia/Salinas/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520TERMINACION%2520SOFTBALL%2520COJPD\CUBICACION\CUBICACION-NUEVA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520PIEDRA%2520BLANCA\JOEL\APC\InaconsaACT\Volumenes%2520del%2520Presupuesto\bPrimer%2520Nivel\CIAceros%25201erN.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520and%2520Settings\JOEL\APC\InaconsaACT\Soportes%2520Analisis,Presupuestos,Controles\BPreliminar\Soportes%2520Grales.Controles%2520de%2520Obr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520and%2520Settings\Ray\Escritorio\Presupuesto%2520Habitacional%2520Piedra%2520Blanc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-SUPERVISION-1\Desktop\Olina%2520BASE%2520D\3.-DEPORTIVOS\BASE%2520DE%2520DATOS\ANALISIS%2520CARRETER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Pedro%2520Suza&#241;a\Desktop\INGENIERIA\COMISION\ANALISIS%2520COMISION\ANALISIS%2520A%2520USAR\VIAL-DOMINGO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-Geronimo\Desktop\LAGS\LAGS\pres.%2520hato%2520nuevo-caballona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://21-22-9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520angeli\Maximo\Maria%2520Angelica\OISOE%2520EVA\Calles\Demja%2520-%2520Hato%2520Mayor\Analisis%2520Dic%252005%2520-%2520Demj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5200IS0E\YANEL%2520FERNANDEZ\ITECO\edf.%2520administrativo\PRESUPUESTO%2520edificio%2520administrativo%25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G://Personal/Presupuesto%20Residencial%20Nicole%20I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ING-Compartidos\Users\ma.hernandez\AppData\Local\Microsoft\Windows\INetCache\Content.Outlook\BL2H82CB\ANALISIS%2520SUR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520Internet%2520Files\Low\Content.IE5\ALDN6VTN\CARPETA%2520GENERAL\San%2520Francisco%2520de%2520Macoris\Analisis%2520de%2520Precios%2520Unitari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G://Ca&#241;ada%20de%20Santiago/PRESUPUESTO_CANADA_REPARTO_PERALTA%20por%20mac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s%20and%20Settings/Administrador/Escritorio/yanel/PERSONALTRABAJOS/mayra/Presupuesto%20escuela%20de%2024%20aulas%20desan_jua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s%20and%20Settings/Administrador/Escritorio/Presupuesto%20destacamento%20T1%2028-10-1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520and%2520Settings\asifres\Desktop\Estimados%2520y%2520presupuestos\Estimados%2520del%2520M\Pre%2520Capilla%2520Los%2520&#193;ngeles%2520(Fase%2520II)%2520-%2520mayo%25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://Users/Ricardo%20Leslie/Documents/PRESUPUESTO%20GARDEN%20TOWER%20(Autosaved)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Ricardo%2520Leslie\Documents\PRESUPUESTO%2520GARDEN%2520TOWER%2520(Autosaved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ING-Compartidos\Users\Ricardo%2520Leslie\Documents\PRESUPUESTO%2520GARDEN%2520TOWER%2520(Autosaved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enieria02\Desktop\ENGOMBE\PROYECTO%2520ENGOMBE\PRESUPUESTO%2520CAMINO%2520DE%2520ENGOMB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5200IS0E\YANEL%2520FERNANDEZ\ITECO\edf.%2520administrativo\Presupuesto%2520Construccion%2520edificio%2520administrativo%2520itec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s%20and%20Settings/Administrador/Escritorio/Users/yanel/Documents/PERSONALTRABAJOS/CUPIDO/PROYECTO%20MICHEL%20MARIE/PRESUPUESTO%20RESIDENCIAL%20MICHELLE%20MARIE%20modi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s%20and%20Settings/JAJAJAJA/Desktop/PROYECTOS/colina%20definitivo2/G.A.1(07junio2005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://Documents%20and%20Settings/Owner/Desktop/2008%2009%20Sep%20tx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Documents%2520and%2520Settings\Owner\Desktop\2008%252009%2520Sep%2520tx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ING-Compartidos\Documents%2520and%2520Settings\Owner\Desktop\2008%252009%2520Sep%2520tx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Jaime\Documents\Oficina%2520Comision%2520Desarrollo%2520Provincial\Iglesia%2520Catalina\Iglesia%2520Catalina%2520(version%2520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ING-Compartidos\Users\Jaime\Documents\Oficina%2520Comision%2520Desarrollo%2520Provincial\Iglesia%2520Catalina\Iglesia%2520Catalina%2520(version%2520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520and%2520Settings\FRED\Mis%2520documentos\ARCHIVOS%2520PERSONALES\FRED\FRANCISCO\PRESUPUESTO%2520MELLIZAS_2_NIVELES_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520and%2520Settings\Ing.%2520Tony%2520Hernandez\Escritorio\Comedor%2520Juegos%2520Regionales%2520Bayagua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520donald%25202007\DONALD%2520PC%2520VOL%25202\Archivo%2520Horacio\Proyectos%2520Ingenieria%2520Metalica\Concurso%2520Mao\Presupuestos\Presupuesto%2520gener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520DEPTO.%2520PRESUPUESTOS\YANEL%2520FERNANDEZ\san%2520cristobal\Puente%2520Arroyo%2520Alonso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706981\Documents%2520and%2520Setting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520VILLAS%2520TIPO%2520PRESIDENCIAL%2520BISONO\Villa%2520%2520Presidencial4,5,6%2520BISONO-ultimo%2520DEFINITIVO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A://WINDOWS/Desktop/Constanza/Presupuestos/Oferta%20Constanz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520de%2520costo\disco%2520de%2520costos\Documents%2520and%2520Settings\Administrador\Escritorio\LAS%2520AMERICAS%2520OZORIA%2520TUNEL\PRES(1).%2520TERMINACION%2520LAS%2520AMERICAS-TUNEL-PASARELAS-OISOE-03-AG0-07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MONICA~1\AppData\Local\Temp\_PA302\2012%2520Nueva%2520Edicion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DOCUME~1\mpena\LOCALS~1\Temp\Users\YANEL\Documents\PERSONALTRABAJOS\elizabeth%2520concepcion\Presupuesto_proyecto_johanna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520angeli\Incava\Analisis%2520Marzo%252006%2520-%2520Incav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520(d)\DONALD%2520EXELL\D'%2520DONALD\D'%2520RaSol\presupuesto\presupuesto\Pres.%2520Cubierta%2520Alt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191B6A\Presupuesto%2520Nave%2520Omar%2520CD%2520VER.%25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s%20and%20Settings/JAJAJAJA/Desktop/PROYECTOS/colina%20definitivo2/Presupuesto%20Colina%20ben/ACACIA%20be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PC\Costos\Proyectos\En%2520Ejecucion\Puentes%2520HGeorge\Cubicaciones\Trabajos\Proyectos\Costos\Proyectos\Galerias\presu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TRABAJOS\Tony\Costos\Proyectos\Galerias\presup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430C6A\PRESUPUESTO_FEDOSA_14NOV200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MONICA%2520PROYECTOS\TORRE%2520KEYANI\PRESUPTORRE%2520KEV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s%20and%20Settings/Administrador/Escritorio/Club%20de%20playa%20Juanillo%2026-03-07/Presupuesto%20Club%20de%20Playa%20Juanill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520DEPTO.%2520PRESUPUESTOS\YANEL%2520FERNANDEZ\san%2520cristobal\presupuesto%2520de%2520terminacion%2520puente%2520sobre%2520rio%2520arroyo%2520alonso,%2520Elias%2520Pi&#241;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Glenny\ZFLA\Simo\Julio%25202012\2012%252007Jul%252014%2520txt%252010ma%2520Edic%2520con%2520Herramient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520documentos\presupuesto%2520donald%25202007\DONALD%2520PC%2520VOL%25202\Archivo%2520Horacio\Proyectos%2520Ingenieria%2520Metalica\Concurso%2520Mao\Presupuestos\Presupuesto%2520gener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B81508\Presupuesto%2520Nave%2520Omar%2520CD%2520VER.%2520TE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Analisis"/>
    </sheetNames>
    <sheetDataSet>
      <sheetData sheetId="0"/>
      <sheetData sheetId="1">
        <row r="10">
          <cell r="D10">
            <v>15</v>
          </cell>
        </row>
        <row r="11">
          <cell r="D11">
            <v>30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Gastos_Generales"/>
      <sheetName val="Cub__01"/>
      <sheetName val="Analisis_Costo"/>
      <sheetName val="Salarios"/>
      <sheetName val="Senalizacion"/>
      <sheetName val="PRESUPUE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</row>
        <row r="82">
          <cell r="A82" t="str">
            <v>BF01.</v>
          </cell>
          <cell r="B82" t="str">
            <v>Baños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>Llave sencilla cromada, para lavamanos pequeño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>Plywood  / formaleta 4' x 8' x 3/4"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</row>
        <row r="418">
          <cell r="A418" t="str">
            <v>TP01.</v>
          </cell>
          <cell r="B418" t="str">
            <v>Tuberías y Piezas PVC Drenaje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</row>
        <row r="611">
          <cell r="A611" t="str">
            <v>PZ01.</v>
          </cell>
          <cell r="B611" t="str">
            <v>Piso y Zócalos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>MANO DE OBRA</v>
          </cell>
        </row>
        <row r="717">
          <cell r="A717" t="str">
            <v>MO01-30.</v>
          </cell>
          <cell r="B717" t="str">
            <v>Albañileria</v>
          </cell>
        </row>
        <row r="718">
          <cell r="A718" t="str">
            <v>MO01.</v>
          </cell>
          <cell r="B718" t="str">
            <v>Colocacion de Bloques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>MO Encofrado y desencofrado, zapatas columnas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</row>
        <row r="839">
          <cell r="A839" t="str">
            <v>MO41.</v>
          </cell>
          <cell r="B839" t="str">
            <v>Montura Bidet,Inodoros y Orinales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>Mortero (1:3)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>Mortero (1:2)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>Muros de Bloques de Hormigón 8"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>Muros de Bloques de Hormigón 6"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>Muros de Bloques de Hormigón 4"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med.mov.de tierras"/>
      <sheetName val="Materiales"/>
      <sheetName val="MO"/>
      <sheetName val="ANALPRECIO"/>
      <sheetName val="Labor FD1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</row>
        <row r="82">
          <cell r="A82" t="str">
            <v>BF01.</v>
          </cell>
          <cell r="B82" t="str">
            <v>Baños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>Llave sencilla cromada, para lavamanos pequeño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>Plywood  / formaleta 4' x 8' x 3/4"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</row>
        <row r="418">
          <cell r="A418" t="str">
            <v>TP01.</v>
          </cell>
          <cell r="B418" t="str">
            <v>Tuberías y Piezas PVC Drenaje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</row>
        <row r="611">
          <cell r="A611" t="str">
            <v>PZ01.</v>
          </cell>
          <cell r="B611" t="str">
            <v>Piso y Zócalos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>MANO DE OBRA</v>
          </cell>
        </row>
        <row r="717">
          <cell r="A717" t="str">
            <v>MO01-30.</v>
          </cell>
          <cell r="B717" t="str">
            <v>Albañileria</v>
          </cell>
        </row>
        <row r="718">
          <cell r="A718" t="str">
            <v>MO01.</v>
          </cell>
          <cell r="B718" t="str">
            <v>Colocacion de Bloques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>MO Encofrado y desencofrado, zapatas columnas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</row>
        <row r="839">
          <cell r="A839" t="str">
            <v>MO41.</v>
          </cell>
          <cell r="B839" t="str">
            <v>Montura Bidet,Inodoros y Orinales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>Mortero (1:3)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>Mortero (1:2)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>Muros de Bloques de Hormigón 8"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>Muros de Bloques de Hormigón 6"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>Muros de Bloques de Hormigón 4"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centro Plaza"/>
      <sheetName val="Precios"/>
      <sheetName val="DATA Staff"/>
      <sheetName val="Operating Cost Summary T 5.20"/>
      <sheetName val="Senalizacion"/>
      <sheetName val="INSUM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análisis"/>
    </sheetNames>
    <sheetDataSet>
      <sheetData sheetId="0"/>
      <sheetData sheetId="1"/>
      <sheetData sheetId="2"/>
      <sheetData sheetId="3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Ins"/>
    </sheetNames>
    <sheetDataSet>
      <sheetData sheetId="0"/>
      <sheetData sheetId="1"/>
      <sheetData sheetId="2">
        <row r="7">
          <cell r="C7" t="str">
            <v>Cant.</v>
          </cell>
        </row>
      </sheetData>
      <sheetData sheetId="3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5">
          <cell r="L15">
            <v>1.327</v>
          </cell>
        </row>
      </sheetData>
      <sheetData sheetId="48"/>
      <sheetData sheetId="49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/>
      <sheetData sheetId="53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F11">
            <v>1906.0495167156246</v>
          </cell>
          <cell r="K11">
            <v>0.05</v>
          </cell>
        </row>
        <row r="12">
          <cell r="F12">
            <v>1708.6528301161002</v>
          </cell>
        </row>
        <row r="13">
          <cell r="F13">
            <v>1002.2974688767659</v>
          </cell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  <cell r="K17">
            <v>0.95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1">
          <cell r="F81">
            <v>1091</v>
          </cell>
        </row>
        <row r="82">
          <cell r="F82">
            <v>144</v>
          </cell>
        </row>
        <row r="83">
          <cell r="F83">
            <v>3.84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2">
          <cell r="B12" t="str">
            <v>Grava 1/2" @ 3/4"</v>
          </cell>
          <cell r="C12" t="str">
            <v>M3</v>
          </cell>
          <cell r="D12">
            <v>230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>Bloques de 4"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>Bloques de 8"</v>
          </cell>
          <cell r="C23" t="str">
            <v>UD</v>
          </cell>
          <cell r="D23">
            <v>12.48</v>
          </cell>
        </row>
        <row r="24">
          <cell r="B24" t="str">
            <v>Andamios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0">
          <cell r="B30" t="str">
            <v>Caliche</v>
          </cell>
          <cell r="C30" t="str">
            <v>M3</v>
          </cell>
          <cell r="D30">
            <v>110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>M/O Colocación Piso Cerámica Criolla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>M/O Elaboración Trampa de Grasa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>Ligado y Vaciado a Mano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Mano Obr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512">
          <cell r="G1512">
            <v>3526.1216021874998</v>
          </cell>
        </row>
        <row r="1520">
          <cell r="G1520">
            <v>3801.1316021875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Mezcla"/>
      <sheetName val="in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m.o.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2547.17</v>
          </cell>
        </row>
        <row r="11">
          <cell r="D11">
            <v>95</v>
          </cell>
        </row>
      </sheetData>
      <sheetData sheetId="7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SUMO"/>
      <sheetName val="MANO DE OBRA"/>
      <sheetName val="Albañileria"/>
      <sheetName val="Demolicion"/>
      <sheetName val="Electricidad"/>
      <sheetName val="Equipos"/>
      <sheetName val="Gabinete"/>
      <sheetName val="Hormigon"/>
      <sheetName val="Malla Ciclonica"/>
      <sheetName val="Mortero"/>
      <sheetName val="Mov. Tierra"/>
      <sheetName val="Muros"/>
      <sheetName val="Paisajismo"/>
      <sheetName val="Pintura"/>
      <sheetName val="Piso y Pared"/>
      <sheetName val="Puertas y Ventanas"/>
      <sheetName val="Sanitaria"/>
      <sheetName val="Subir materiales"/>
      <sheetName val="Terminacion pared"/>
      <sheetName val="Terminacion techo"/>
      <sheetName val="Varios"/>
      <sheetName val="HERRERIA"/>
      <sheetName val="auxiliar 1"/>
      <sheetName val="auxiliar 2"/>
      <sheetName val="auxiliar 3"/>
      <sheetName val="Hoja1"/>
      <sheetName val="A COTIZAR"/>
    </sheetNames>
    <sheetDataSet>
      <sheetData sheetId="0"/>
      <sheetData sheetId="1">
        <row r="9">
          <cell r="D9">
            <v>975</v>
          </cell>
        </row>
        <row r="131">
          <cell r="D131">
            <v>9.4499999999999993</v>
          </cell>
        </row>
        <row r="136">
          <cell r="D136">
            <v>3.15</v>
          </cell>
        </row>
        <row r="159">
          <cell r="D159">
            <v>284</v>
          </cell>
        </row>
        <row r="172">
          <cell r="D172">
            <v>19.329999999999998</v>
          </cell>
        </row>
        <row r="173">
          <cell r="D173">
            <v>18.25</v>
          </cell>
        </row>
        <row r="180">
          <cell r="D180">
            <v>27.77</v>
          </cell>
        </row>
        <row r="185">
          <cell r="D185">
            <v>5.75</v>
          </cell>
        </row>
        <row r="187">
          <cell r="D187">
            <v>7.25</v>
          </cell>
        </row>
        <row r="202">
          <cell r="D202">
            <v>10</v>
          </cell>
        </row>
        <row r="203">
          <cell r="D203">
            <v>22</v>
          </cell>
        </row>
        <row r="207">
          <cell r="D207">
            <v>385</v>
          </cell>
        </row>
        <row r="223">
          <cell r="D223">
            <v>565.16999999999996</v>
          </cell>
        </row>
        <row r="229">
          <cell r="D229">
            <v>13.55</v>
          </cell>
        </row>
        <row r="233">
          <cell r="D233">
            <v>2588.77</v>
          </cell>
        </row>
        <row r="237">
          <cell r="D237">
            <v>5.7</v>
          </cell>
        </row>
        <row r="256">
          <cell r="D256">
            <v>14.16</v>
          </cell>
        </row>
        <row r="260">
          <cell r="D260">
            <v>150</v>
          </cell>
        </row>
        <row r="299">
          <cell r="D299">
            <v>6.8</v>
          </cell>
        </row>
        <row r="300">
          <cell r="D300">
            <v>8.6999999999999993</v>
          </cell>
        </row>
        <row r="312">
          <cell r="D312">
            <v>12.94</v>
          </cell>
        </row>
        <row r="314">
          <cell r="D314">
            <v>3020</v>
          </cell>
        </row>
        <row r="324">
          <cell r="D324">
            <v>176</v>
          </cell>
        </row>
        <row r="325">
          <cell r="D325">
            <v>216</v>
          </cell>
        </row>
        <row r="335">
          <cell r="D335">
            <v>440</v>
          </cell>
        </row>
        <row r="347">
          <cell r="D347">
            <v>195</v>
          </cell>
        </row>
        <row r="348">
          <cell r="D348">
            <v>285.01</v>
          </cell>
        </row>
        <row r="366">
          <cell r="D366">
            <v>78</v>
          </cell>
        </row>
      </sheetData>
      <sheetData sheetId="2">
        <row r="11">
          <cell r="D11">
            <v>278.25</v>
          </cell>
        </row>
        <row r="268">
          <cell r="D268">
            <v>848.12</v>
          </cell>
        </row>
        <row r="309">
          <cell r="D309">
            <v>528.14</v>
          </cell>
        </row>
        <row r="325">
          <cell r="D325">
            <v>38.54</v>
          </cell>
        </row>
        <row r="332">
          <cell r="D332">
            <v>615.21</v>
          </cell>
        </row>
        <row r="386">
          <cell r="D386">
            <v>351.14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insumo"/>
      <sheetName val="mezcla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</sheetNames>
    <sheetDataSet>
      <sheetData sheetId="0">
        <row r="4">
          <cell r="B4">
            <v>689.6</v>
          </cell>
        </row>
      </sheetData>
      <sheetData sheetId="1">
        <row r="11">
          <cell r="C11">
            <v>268</v>
          </cell>
        </row>
        <row r="14">
          <cell r="C14">
            <v>830</v>
          </cell>
        </row>
      </sheetData>
      <sheetData sheetId="2">
        <row r="4">
          <cell r="B4">
            <v>689.6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</sheetNames>
    <sheetDataSet>
      <sheetData sheetId="0"/>
      <sheetData sheetId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Sheet4"/>
      <sheetName val="Sheet5"/>
      <sheetName val="análisis de 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SUMO"/>
      <sheetName val="MANO DE OBRA"/>
      <sheetName val="Albañileria"/>
      <sheetName val="Demolicion"/>
      <sheetName val="Electricidad"/>
      <sheetName val="Equipos"/>
      <sheetName val="Gabinete"/>
      <sheetName val="Hormigon"/>
      <sheetName val="Malla Ciclonica"/>
      <sheetName val="Mortero"/>
      <sheetName val="Mov. Tierra"/>
      <sheetName val="Muros"/>
      <sheetName val="Paisajismo"/>
      <sheetName val="Pintura"/>
      <sheetName val="Piso y Pared"/>
      <sheetName val="Puertas y Ventanas"/>
      <sheetName val="Sanitaria"/>
      <sheetName val="Subir materiales"/>
      <sheetName val="Terminacion pared"/>
      <sheetName val="Terminacion techo"/>
      <sheetName val="Varios"/>
      <sheetName val="HERRERIA"/>
      <sheetName val="auxiliar 1"/>
      <sheetName val="auxiliar 2"/>
      <sheetName val="auxiliar 3"/>
      <sheetName val="Hoja1"/>
      <sheetName val="A COTIZAR"/>
      <sheetName val="Hoja2"/>
    </sheetNames>
    <sheetDataSet>
      <sheetData sheetId="0"/>
      <sheetData sheetId="1">
        <row r="6">
          <cell r="D6">
            <v>1</v>
          </cell>
        </row>
        <row r="8">
          <cell r="D8">
            <v>1200</v>
          </cell>
        </row>
        <row r="9">
          <cell r="D9">
            <v>975</v>
          </cell>
        </row>
        <row r="20">
          <cell r="D20">
            <v>3712</v>
          </cell>
        </row>
        <row r="25">
          <cell r="D25">
            <v>425</v>
          </cell>
        </row>
        <row r="47">
          <cell r="D47">
            <v>320</v>
          </cell>
        </row>
        <row r="58">
          <cell r="D58">
            <v>420</v>
          </cell>
        </row>
        <row r="75">
          <cell r="D75">
            <v>1100</v>
          </cell>
        </row>
        <row r="93">
          <cell r="D93">
            <v>50</v>
          </cell>
        </row>
        <row r="95">
          <cell r="D95">
            <v>30</v>
          </cell>
        </row>
        <row r="98">
          <cell r="D98">
            <v>50.15</v>
          </cell>
        </row>
        <row r="106">
          <cell r="D106">
            <v>148</v>
          </cell>
        </row>
        <row r="109">
          <cell r="D109">
            <v>1607.24</v>
          </cell>
        </row>
        <row r="122">
          <cell r="D122">
            <v>45</v>
          </cell>
        </row>
        <row r="124">
          <cell r="D124">
            <v>7150</v>
          </cell>
        </row>
        <row r="155">
          <cell r="D155">
            <v>120</v>
          </cell>
        </row>
        <row r="200">
          <cell r="D200">
            <v>525</v>
          </cell>
        </row>
        <row r="331">
          <cell r="D331">
            <v>70</v>
          </cell>
        </row>
        <row r="374">
          <cell r="D374">
            <v>785</v>
          </cell>
        </row>
        <row r="381">
          <cell r="D381">
            <v>1066</v>
          </cell>
        </row>
        <row r="382">
          <cell r="D382">
            <v>1450</v>
          </cell>
        </row>
        <row r="383">
          <cell r="D383">
            <v>1380</v>
          </cell>
        </row>
        <row r="440">
          <cell r="D440">
            <v>4.55</v>
          </cell>
        </row>
        <row r="460">
          <cell r="D460">
            <v>30</v>
          </cell>
        </row>
        <row r="521">
          <cell r="D521">
            <v>60</v>
          </cell>
        </row>
        <row r="527">
          <cell r="D527">
            <v>230.01</v>
          </cell>
        </row>
        <row r="556">
          <cell r="D556">
            <v>157.08000000000001</v>
          </cell>
        </row>
      </sheetData>
      <sheetData sheetId="2">
        <row r="4">
          <cell r="D4">
            <v>450</v>
          </cell>
        </row>
        <row r="9">
          <cell r="D9">
            <v>1032</v>
          </cell>
        </row>
        <row r="11">
          <cell r="D11">
            <v>278.25</v>
          </cell>
        </row>
        <row r="13">
          <cell r="D13">
            <v>15</v>
          </cell>
        </row>
        <row r="14">
          <cell r="D14">
            <v>106.38</v>
          </cell>
        </row>
        <row r="15">
          <cell r="D15">
            <v>5.58</v>
          </cell>
        </row>
        <row r="16">
          <cell r="D16">
            <v>6.25</v>
          </cell>
        </row>
        <row r="36">
          <cell r="D36">
            <v>12.81</v>
          </cell>
        </row>
        <row r="37">
          <cell r="D37">
            <v>14.95</v>
          </cell>
        </row>
        <row r="43">
          <cell r="D43">
            <v>58</v>
          </cell>
        </row>
        <row r="54">
          <cell r="D54">
            <v>125</v>
          </cell>
        </row>
        <row r="58">
          <cell r="D58">
            <v>133.33000000000001</v>
          </cell>
        </row>
        <row r="73">
          <cell r="D73">
            <v>89.36</v>
          </cell>
        </row>
        <row r="85">
          <cell r="D85">
            <v>259.55</v>
          </cell>
        </row>
        <row r="95">
          <cell r="D95">
            <v>5</v>
          </cell>
        </row>
        <row r="141">
          <cell r="D141">
            <v>650</v>
          </cell>
        </row>
        <row r="142">
          <cell r="D142">
            <v>650</v>
          </cell>
        </row>
        <row r="143">
          <cell r="D143">
            <v>650</v>
          </cell>
        </row>
        <row r="145">
          <cell r="D145">
            <v>650</v>
          </cell>
        </row>
        <row r="148">
          <cell r="D148">
            <v>25</v>
          </cell>
        </row>
        <row r="157">
          <cell r="D157">
            <v>250</v>
          </cell>
        </row>
        <row r="161">
          <cell r="D161">
            <v>211.63</v>
          </cell>
        </row>
        <row r="162">
          <cell r="D162">
            <v>141.31</v>
          </cell>
        </row>
        <row r="169">
          <cell r="D169">
            <v>10</v>
          </cell>
        </row>
        <row r="195">
          <cell r="D195">
            <v>250</v>
          </cell>
        </row>
        <row r="196">
          <cell r="D196">
            <v>30</v>
          </cell>
        </row>
        <row r="197">
          <cell r="D197">
            <v>82.28</v>
          </cell>
        </row>
        <row r="201">
          <cell r="D201">
            <v>0.95</v>
          </cell>
        </row>
        <row r="202">
          <cell r="D202">
            <v>1.1499999999999999</v>
          </cell>
        </row>
        <row r="211">
          <cell r="D211">
            <v>443.77</v>
          </cell>
        </row>
        <row r="424">
          <cell r="D424">
            <v>40</v>
          </cell>
        </row>
        <row r="426">
          <cell r="D426">
            <v>20</v>
          </cell>
        </row>
        <row r="427">
          <cell r="D427">
            <v>42.64</v>
          </cell>
        </row>
        <row r="437">
          <cell r="D437">
            <v>1750</v>
          </cell>
        </row>
        <row r="445">
          <cell r="D445">
            <v>35</v>
          </cell>
        </row>
        <row r="452">
          <cell r="D452">
            <v>3.36</v>
          </cell>
        </row>
        <row r="453">
          <cell r="D453">
            <v>5</v>
          </cell>
        </row>
      </sheetData>
      <sheetData sheetId="3"/>
      <sheetData sheetId="4"/>
      <sheetData sheetId="5"/>
      <sheetData sheetId="6">
        <row r="6">
          <cell r="C6">
            <v>238.04533333333333</v>
          </cell>
        </row>
      </sheetData>
      <sheetData sheetId="7"/>
      <sheetData sheetId="8">
        <row r="110">
          <cell r="C110">
            <v>3944.2914285714287</v>
          </cell>
        </row>
      </sheetData>
      <sheetData sheetId="9"/>
      <sheetData sheetId="10">
        <row r="6">
          <cell r="C6">
            <v>5909.58</v>
          </cell>
        </row>
        <row r="18">
          <cell r="C18">
            <v>5594.55</v>
          </cell>
        </row>
        <row r="40">
          <cell r="C40">
            <v>4580.0599999999995</v>
          </cell>
        </row>
        <row r="50">
          <cell r="C50">
            <v>4805.0599999999995</v>
          </cell>
        </row>
        <row r="60">
          <cell r="C60">
            <v>3784.96</v>
          </cell>
        </row>
      </sheetData>
      <sheetData sheetId="11">
        <row r="6">
          <cell r="C6">
            <v>415.12818205128212</v>
          </cell>
        </row>
        <row r="19">
          <cell r="C19">
            <v>83.72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6">
          <cell r="C6">
            <v>210.04000000000002</v>
          </cell>
        </row>
      </sheetData>
      <sheetData sheetId="19">
        <row r="6">
          <cell r="C6">
            <v>82.67</v>
          </cell>
        </row>
        <row r="13">
          <cell r="C13">
            <v>308.52999999999997</v>
          </cell>
        </row>
        <row r="39">
          <cell r="C39">
            <v>60.36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>
        <row r="1878">
          <cell r="E1878">
            <v>370.44000000000005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>
        <row r="1139">
          <cell r="F1139">
            <v>14642.429999999998</v>
          </cell>
        </row>
      </sheetData>
      <sheetData sheetId="8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>
        <row r="552">
          <cell r="F552">
            <v>299.31</v>
          </cell>
        </row>
      </sheetData>
      <sheetData sheetId="11">
        <row r="183">
          <cell r="C183">
            <v>351.48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antas"/>
      <sheetName val="Costo hr"/>
      <sheetName val="Euquipos hr"/>
      <sheetName val="Rend."/>
      <sheetName val="Factores"/>
      <sheetName val="Camiones"/>
      <sheetName val="Rend. Obrero"/>
      <sheetName val="Lista Materiales"/>
      <sheetName val="Cargas"/>
      <sheetName val="SALARIO"/>
      <sheetName val="MANO DE OBRA"/>
      <sheetName val="Pres Lote 1 Grupo II"/>
      <sheetName val="RESUMEN I"/>
      <sheetName val="Analisis"/>
      <sheetName val="Niveles de Serv. "/>
      <sheetName val="Niveles de Serv.NO"/>
      <sheetName val="RESUMEN"/>
      <sheetName val="Tenares-San Fco."/>
      <sheetName val="La Vega - Cutupu"/>
      <sheetName val="Cutupu-Moca"/>
      <sheetName val="ACC. Jarabacoa "/>
      <sheetName val="Ent. Jarabacoa"/>
      <sheetName val="Indirectos Actualizados"/>
    </sheetNames>
    <sheetDataSet>
      <sheetData sheetId="0"/>
      <sheetData sheetId="1"/>
      <sheetData sheetId="2"/>
      <sheetData sheetId="3"/>
      <sheetData sheetId="4"/>
      <sheetData sheetId="5">
        <row r="13">
          <cell r="D13">
            <v>680.96999999999991</v>
          </cell>
        </row>
      </sheetData>
      <sheetData sheetId="6"/>
      <sheetData sheetId="7"/>
      <sheetData sheetId="8"/>
      <sheetData sheetId="9"/>
      <sheetData sheetId="10">
        <row r="16">
          <cell r="C16">
            <v>151.19999999999999</v>
          </cell>
        </row>
        <row r="18">
          <cell r="C18">
            <v>144</v>
          </cell>
        </row>
        <row r="26">
          <cell r="C26">
            <v>97.199999999999989</v>
          </cell>
        </row>
        <row r="36">
          <cell r="C36">
            <v>100.80000000000001</v>
          </cell>
        </row>
        <row r="60">
          <cell r="C60">
            <v>181.125</v>
          </cell>
        </row>
        <row r="69">
          <cell r="C69">
            <v>60.300000000000004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análisis de costo edificios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0">
          <cell r="F40">
            <v>18.5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</sheetData>
      <sheetData sheetId="1">
        <row r="11">
          <cell r="B11">
            <v>1140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/>
      <sheetData sheetId="1"/>
      <sheetData sheetId="2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I1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"/>
    </sheetNames>
    <sheetDataSet>
      <sheetData sheetId="0"/>
      <sheetData sheetId="1"/>
      <sheetData sheetId="2"/>
      <sheetData sheetId="3"/>
      <sheetData sheetId="4"/>
      <sheetData sheetId="5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DE EQUIPOS"/>
      <sheetName val="ANALISIS EQUIPOS"/>
      <sheetName val="ACARREOS"/>
      <sheetName val="ANALISIS PARTIDAS CARRET.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</sheetNames>
    <sheetDataSet>
      <sheetData sheetId="0"/>
      <sheetData sheetId="1">
        <row r="24">
          <cell r="H24">
            <v>524</v>
          </cell>
        </row>
      </sheetData>
      <sheetData sheetId="2"/>
      <sheetData sheetId="3">
        <row r="2">
          <cell r="A2" t="str">
            <v>COMISION PRESIDENCIAL DE APOYO AL DESARROLLO PROVINCIAL</v>
          </cell>
        </row>
        <row r="339">
          <cell r="H339">
            <v>91.95</v>
          </cell>
        </row>
        <row r="568">
          <cell r="H568">
            <v>11467.21</v>
          </cell>
        </row>
      </sheetData>
      <sheetData sheetId="4">
        <row r="9">
          <cell r="E9">
            <v>500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MOPC EQUIPOS PESADOS"/>
      <sheetName val="TARIFA DE EQUIPOS"/>
      <sheetName val="SALARIO OPER. MIN. TRABAJO "/>
      <sheetName val="SALARIO-HR OPERADORES"/>
      <sheetName val="ACARREOS"/>
      <sheetName val="ANALISIS PARTIDAS CARRET."/>
      <sheetName val="ANALISIS EQUIPOS 2014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CALCULOS DE VOLUMENES"/>
      <sheetName val="ANALISIS VARIOS  2013"/>
      <sheetName val="Sheet1"/>
    </sheetNames>
    <sheetDataSet>
      <sheetData sheetId="0"/>
      <sheetData sheetId="1"/>
      <sheetData sheetId="2"/>
      <sheetData sheetId="3">
        <row r="33">
          <cell r="D33">
            <v>0</v>
          </cell>
        </row>
      </sheetData>
      <sheetData sheetId="4"/>
      <sheetData sheetId="5">
        <row r="14">
          <cell r="D14">
            <v>43.35</v>
          </cell>
        </row>
        <row r="15">
          <cell r="I15">
            <v>41745</v>
          </cell>
        </row>
        <row r="348">
          <cell r="H348">
            <v>91.95</v>
          </cell>
        </row>
        <row r="600">
          <cell r="H600">
            <v>11095.49</v>
          </cell>
        </row>
        <row r="831">
          <cell r="H831">
            <v>6834.65</v>
          </cell>
        </row>
      </sheetData>
      <sheetData sheetId="6"/>
      <sheetData sheetId="7"/>
      <sheetData sheetId="8">
        <row r="51">
          <cell r="F51">
            <v>8.4</v>
          </cell>
        </row>
      </sheetData>
      <sheetData sheetId="9"/>
      <sheetData sheetId="10"/>
      <sheetData sheetId="11">
        <row r="33">
          <cell r="G33">
            <v>725777.6</v>
          </cell>
        </row>
      </sheetData>
      <sheetData sheetId="12"/>
      <sheetData sheetId="13">
        <row r="32">
          <cell r="E32">
            <v>34596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I"/>
      <sheetName val="PRESUPUESTO II "/>
      <sheetName val="ANALISIS PARTIDAS CARRET. (2)"/>
      <sheetName val="PRESUPUESTO (2)"/>
      <sheetName val="RESUMEN"/>
      <sheetName val="MEMORIAS DE CANTIDADES"/>
      <sheetName val="ANALISIS IMPRIMIR"/>
      <sheetName val="ANALISIS VARIOS "/>
      <sheetName val="BADENES"/>
      <sheetName val="TUB HORM 24"/>
      <sheetName val="TUB HORM 36 DIAMETRO"/>
      <sheetName val="RELLENO EN ESTRUCTURAS"/>
      <sheetName val="NIVELAC. AREA DE BOTE"/>
      <sheetName val="limp. manual de alcant. "/>
      <sheetName val="ENCACHES DE  PIEDRA"/>
      <sheetName val="EXCAV. DE PRESTAMO"/>
      <sheetName val="DURACION"/>
      <sheetName val="ANALISIS PARTIDAS CARRET."/>
      <sheetName val="OFICINA Y LABORATORIO"/>
      <sheetName val="LISTA DE MATERIALES GRAL"/>
      <sheetName val="MANO DE OBRA"/>
      <sheetName val="MATERIALES "/>
      <sheetName val="TARIFA DE EQUIPOS"/>
      <sheetName val="TARIFA MOPC EQUIPOS PESADOS"/>
      <sheetName val="SALARIO OPER. MIN. TRABAJO "/>
      <sheetName val="SALARIO-HR OPERADORES"/>
      <sheetName val="ACARREOS"/>
      <sheetName val="MANO DE OBRA GENERAL"/>
    </sheetNames>
    <sheetDataSet>
      <sheetData sheetId="0"/>
      <sheetData sheetId="1">
        <row r="23">
          <cell r="E23">
            <v>930872.20973782765</v>
          </cell>
        </row>
      </sheetData>
      <sheetData sheetId="2"/>
      <sheetData sheetId="3"/>
      <sheetData sheetId="4"/>
      <sheetData sheetId="5">
        <row r="27">
          <cell r="E27">
            <v>8.4</v>
          </cell>
        </row>
      </sheetData>
      <sheetData sheetId="6">
        <row r="135">
          <cell r="H135">
            <v>560000</v>
          </cell>
        </row>
      </sheetData>
      <sheetData sheetId="7">
        <row r="383">
          <cell r="E383">
            <v>18.29</v>
          </cell>
        </row>
      </sheetData>
      <sheetData sheetId="8">
        <row r="20">
          <cell r="F20">
            <v>5632.4431999999997</v>
          </cell>
        </row>
      </sheetData>
      <sheetData sheetId="9"/>
      <sheetData sheetId="10">
        <row r="20">
          <cell r="F20">
            <v>6906.1675999999998</v>
          </cell>
        </row>
      </sheetData>
      <sheetData sheetId="11">
        <row r="24">
          <cell r="H24">
            <v>464.28335553923625</v>
          </cell>
        </row>
      </sheetData>
      <sheetData sheetId="12"/>
      <sheetData sheetId="13"/>
      <sheetData sheetId="14"/>
      <sheetData sheetId="15"/>
      <sheetData sheetId="16"/>
      <sheetData sheetId="17">
        <row r="2">
          <cell r="A2" t="str">
            <v>GRUPO JP</v>
          </cell>
        </row>
        <row r="178">
          <cell r="H178">
            <v>208.43</v>
          </cell>
        </row>
        <row r="352">
          <cell r="H352">
            <v>91.95</v>
          </cell>
        </row>
        <row r="368">
          <cell r="H368">
            <v>107.94</v>
          </cell>
        </row>
        <row r="408">
          <cell r="H408">
            <v>1067.53</v>
          </cell>
        </row>
        <row r="424">
          <cell r="H424">
            <v>804.74</v>
          </cell>
        </row>
        <row r="581">
          <cell r="H581">
            <v>10928.52</v>
          </cell>
        </row>
        <row r="608">
          <cell r="H608">
            <v>4650.0200000000004</v>
          </cell>
        </row>
        <row r="619">
          <cell r="H619">
            <v>4935.0200000000004</v>
          </cell>
        </row>
      </sheetData>
      <sheetData sheetId="18">
        <row r="34">
          <cell r="G34">
            <v>481560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Precio"/>
    </sheetNames>
    <sheetDataSet>
      <sheetData sheetId="0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</sheetNames>
    <sheetDataSet>
      <sheetData sheetId="0"/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HORM. Y MORTEROS."/>
      <sheetName val="SALARIO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2547.17</v>
          </cell>
        </row>
        <row r="5">
          <cell r="D5">
            <v>47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2">
          <cell r="D22">
            <v>1253.97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58">
          <cell r="F158">
            <v>8.0559999999999992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Insumos"/>
      <sheetName val="Análisis de 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SUMO"/>
      <sheetName val="MANO DE OBRA"/>
      <sheetName val="Albañileria"/>
      <sheetName val="Demolicion"/>
      <sheetName val="Electricidad"/>
      <sheetName val="Equipos"/>
      <sheetName val="Gabinete"/>
      <sheetName val="Hormigon"/>
      <sheetName val="Malla Ciclonica"/>
      <sheetName val="Mortero"/>
      <sheetName val="Mov. Tierra"/>
      <sheetName val="Muros"/>
      <sheetName val="Paisajismo"/>
      <sheetName val="Pintura"/>
      <sheetName val="Piso y Pared"/>
      <sheetName val="Puertas y Ventanas"/>
      <sheetName val="Sanitaria"/>
      <sheetName val="Subir materiales"/>
      <sheetName val="Terminacion pared"/>
      <sheetName val="Terminacion techo"/>
      <sheetName val="Varios"/>
      <sheetName val="HERRERIA"/>
      <sheetName val="auxiliar 1"/>
      <sheetName val="auxiliar 2"/>
      <sheetName val="auxiliar 3"/>
      <sheetName val="Hoja1"/>
      <sheetName val="A COTIZAR"/>
    </sheetNames>
    <sheetDataSet>
      <sheetData sheetId="0"/>
      <sheetData sheetId="1">
        <row r="23">
          <cell r="D23">
            <v>890</v>
          </cell>
        </row>
        <row r="26">
          <cell r="D26">
            <v>425</v>
          </cell>
        </row>
        <row r="63">
          <cell r="D63">
            <v>550</v>
          </cell>
        </row>
      </sheetData>
      <sheetData sheetId="2">
        <row r="85">
          <cell r="D85">
            <v>259.55</v>
          </cell>
        </row>
        <row r="92">
          <cell r="D92">
            <v>75</v>
          </cell>
        </row>
        <row r="96">
          <cell r="D96">
            <v>15</v>
          </cell>
        </row>
        <row r="97">
          <cell r="D97">
            <v>20</v>
          </cell>
        </row>
      </sheetData>
      <sheetData sheetId="3"/>
      <sheetData sheetId="4"/>
      <sheetData sheetId="5"/>
      <sheetData sheetId="6"/>
      <sheetData sheetId="7"/>
      <sheetData sheetId="8">
        <row r="140">
          <cell r="C140">
            <v>4573.9128571428564</v>
          </cell>
        </row>
      </sheetData>
      <sheetData sheetId="9"/>
      <sheetData sheetId="10">
        <row r="18">
          <cell r="C18">
            <v>5594.55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Mat"/>
      <sheetName val="anal term"/>
      <sheetName val="Jornal"/>
    </sheetNames>
    <sheetDataSet>
      <sheetData sheetId="0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Resumen Precio Equipos"/>
      <sheetName val="o.m. y salarios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analisis sto dgo"/>
    </sheetNames>
    <sheetDataSet>
      <sheetData sheetId="0"/>
      <sheetData sheetId="1"/>
      <sheetData sheetId="2"/>
      <sheetData sheetId="3"/>
      <sheetData sheetId="4"/>
      <sheetData sheetId="5">
        <row r="3">
          <cell r="H3">
            <v>36.25</v>
          </cell>
        </row>
      </sheetData>
      <sheetData sheetId="6"/>
      <sheetData sheetId="7"/>
      <sheetData sheetId="8"/>
      <sheetData sheetId="9"/>
      <sheetData sheetId="10">
        <row r="17">
          <cell r="H17">
            <v>1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  <sheetName val="Materiales"/>
      <sheetName val="MO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>Fraguache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>Escalones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>Pintura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>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>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/>
      <sheetData sheetId="1"/>
      <sheetData sheetId="2"/>
      <sheetData sheetId="3">
        <row r="1">
          <cell r="A1" t="str">
            <v>I N S U M O S    VARIOS</v>
          </cell>
        </row>
        <row r="7">
          <cell r="B7">
            <v>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/>
      <sheetData sheetId="1"/>
      <sheetData sheetId="2"/>
      <sheetData sheetId="3">
        <row r="1">
          <cell r="A1" t="str">
            <v>I N S U M O S    VARIOS</v>
          </cell>
        </row>
        <row r="7">
          <cell r="B7">
            <v>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/>
      <sheetData sheetId="1"/>
      <sheetData sheetId="2"/>
      <sheetData sheetId="3">
        <row r="1">
          <cell r="A1" t="str">
            <v>I N S U M O S    VARIOS</v>
          </cell>
        </row>
        <row r="7">
          <cell r="B7">
            <v>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DE EQUIPOS"/>
      <sheetName val="TARIFA DE EQUIPOS 31-07-13"/>
      <sheetName val="ANALISIS EQUIPOS"/>
      <sheetName val="ACARREOS"/>
      <sheetName val="ANALISIS PARTIDAS CARRET."/>
      <sheetName val="PRESUPUESTO"/>
      <sheetName val="PRESUPUESTO II "/>
      <sheetName val="sub-contratos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</sheetNames>
    <sheetDataSet>
      <sheetData sheetId="0">
        <row r="8">
          <cell r="I8">
            <v>9732.0759999999991</v>
          </cell>
        </row>
      </sheetData>
      <sheetData sheetId="1"/>
      <sheetData sheetId="2">
        <row r="9">
          <cell r="H9">
            <v>131</v>
          </cell>
        </row>
      </sheetData>
      <sheetData sheetId="3">
        <row r="10">
          <cell r="E10">
            <v>18.29</v>
          </cell>
        </row>
      </sheetData>
      <sheetData sheetId="4">
        <row r="2">
          <cell r="A2" t="str">
            <v>GRUPO JP</v>
          </cell>
        </row>
        <row r="564">
          <cell r="H564">
            <v>605.41562399999998</v>
          </cell>
        </row>
      </sheetData>
      <sheetData sheetId="5">
        <row r="21">
          <cell r="E21">
            <v>930872.20973782765</v>
          </cell>
        </row>
      </sheetData>
      <sheetData sheetId="6">
        <row r="63">
          <cell r="E63">
            <v>2609.8200000000002</v>
          </cell>
        </row>
      </sheetData>
      <sheetData sheetId="7"/>
      <sheetData sheetId="8">
        <row r="15">
          <cell r="E15">
            <v>2021.56</v>
          </cell>
        </row>
      </sheetData>
      <sheetData sheetId="9">
        <row r="8">
          <cell r="A8" t="str">
            <v>AYUDANTE</v>
          </cell>
        </row>
      </sheetData>
      <sheetData sheetId="10"/>
      <sheetData sheetId="11"/>
      <sheetData sheetId="12">
        <row r="23">
          <cell r="G23">
            <v>372488.8</v>
          </cell>
        </row>
      </sheetData>
      <sheetData sheetId="13">
        <row r="40">
          <cell r="C40">
            <v>158.73000000000002</v>
          </cell>
        </row>
      </sheetData>
      <sheetData sheetId="14">
        <row r="20">
          <cell r="E20">
            <v>34596</v>
          </cell>
        </row>
      </sheetData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med.mov.de tierras2"/>
      <sheetName val="analisis1"/>
      <sheetName val="Incremento Precios"/>
      <sheetName val="PARTIDAS NUE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Volumenes"/>
      <sheetName val="anal term"/>
      <sheetName val="Ana-Sanit."/>
      <sheetName val="Anal. horm."/>
      <sheetName val="UASD"/>
      <sheetName val="Mat"/>
      <sheetName val="Pu-Sanit.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Configuración"/>
      <sheetName val="Análisis"/>
      <sheetName val="Ana"/>
      <sheetName val="m.o.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61">
          <cell r="F261">
            <v>200</v>
          </cell>
        </row>
        <row r="303">
          <cell r="F303">
            <v>1500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/>
      <sheetData sheetId="1"/>
      <sheetData sheetId="2">
        <row r="2">
          <cell r="J2">
            <v>0.01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/>
      <sheetData sheetId="1"/>
      <sheetData sheetId="2">
        <row r="2">
          <cell r="J2">
            <v>0.01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/>
      <sheetData sheetId="1">
        <row r="10">
          <cell r="C10">
            <v>350</v>
          </cell>
        </row>
      </sheetData>
      <sheetData sheetId="2"/>
      <sheetData sheetId="3">
        <row r="212">
          <cell r="H212">
            <v>2563.4295469815961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</sheetNames>
    <sheetDataSet>
      <sheetData sheetId="0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/>
      <sheetData sheetId="2"/>
      <sheetData sheetId="3"/>
      <sheetData sheetId="4">
        <row r="32">
          <cell r="C32">
            <v>157</v>
          </cell>
        </row>
      </sheetData>
      <sheetData sheetId="5"/>
      <sheetData sheetId="6"/>
      <sheetData sheetId="7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álisis entregado"/>
      <sheetName val="Insumos"/>
      <sheetName val="Análisis"/>
      <sheetName val="Presupuesto"/>
      <sheetName val="analisis metalico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>
        <row r="5">
          <cell r="Q5">
            <v>1</v>
          </cell>
        </row>
        <row r="40">
          <cell r="H40">
            <v>4528.0200000000004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  <sheetName val="Insumos"/>
      <sheetName val="Cubicacion"/>
      <sheetName val="Análisis"/>
      <sheetName val="Col.Amarre"/>
      <sheetName val="Escalera"/>
      <sheetName val="Muros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cotizacion puertas"/>
      <sheetName val="Analisis"/>
      <sheetName val="Cotz."/>
    </sheetNames>
    <sheetDataSet>
      <sheetData sheetId="0"/>
      <sheetData sheetId="1"/>
      <sheetData sheetId="2"/>
      <sheetData sheetId="3">
        <row r="2">
          <cell r="G2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  <sheetName val="qqVgas"/>
    </sheetNames>
    <sheetDataSet>
      <sheetData sheetId="0"/>
      <sheetData sheetId="1"/>
      <sheetData sheetId="2"/>
      <sheetData sheetId="3"/>
      <sheetData sheetId="4">
        <row r="15">
          <cell r="K15">
            <v>145</v>
          </cell>
        </row>
      </sheetData>
      <sheetData sheetId="5">
        <row r="14">
          <cell r="D14">
            <v>45</v>
          </cell>
        </row>
        <row r="16">
          <cell r="D16">
            <v>45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7">
          <cell r="H27">
            <v>803336.16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/>
      <sheetData sheetId="1">
        <row r="18">
          <cell r="I18">
            <v>0.1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</sheetNames>
    <sheetDataSet>
      <sheetData sheetId="0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/>
      <sheetData sheetId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MATERIALES"/>
      <sheetName val="OBRAMANO"/>
      <sheetName val="EQUIPOS"/>
      <sheetName val="peso"/>
      <sheetName val="OBS"/>
      <sheetName val="Analisis Unitarios"/>
      <sheetName val="Análisis"/>
      <sheetName val="IN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analisis detallado"/>
    </sheetNames>
    <sheetDataSet>
      <sheetData sheetId="0"/>
      <sheetData sheetId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FCC-005 ANDAMIOS"/>
      <sheetName val="FCC-002 ACERO"/>
      <sheetName val="FCC-004 CALZ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Trabajos Generales"/>
      <sheetName val="Meses"/>
      <sheetName val="med.mov.de tierras"/>
      <sheetName val="Materiales"/>
      <sheetName val="ANALPRECIO"/>
      <sheetName val="Labor FD1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</row>
        <row r="82">
          <cell r="A82" t="str">
            <v>BF01.</v>
          </cell>
          <cell r="B82" t="str">
            <v>Baños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>Llave sencilla cromada, para lavamanos pequeño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>Plywood  / formaleta 4' x 8' x 3/4"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</row>
        <row r="418">
          <cell r="A418" t="str">
            <v>TP01.</v>
          </cell>
          <cell r="B418" t="str">
            <v>Tuberías y Piezas PVC Drenaje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</row>
        <row r="611">
          <cell r="A611" t="str">
            <v>PZ01.</v>
          </cell>
          <cell r="B611" t="str">
            <v>Piso y Zócalos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>MANO DE OBRA</v>
          </cell>
        </row>
        <row r="717">
          <cell r="A717" t="str">
            <v>MO01-30.</v>
          </cell>
          <cell r="B717" t="str">
            <v>Albañileria</v>
          </cell>
        </row>
        <row r="718">
          <cell r="A718" t="str">
            <v>MO01.</v>
          </cell>
          <cell r="B718" t="str">
            <v>Colocacion de Bloques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>MO Encofrado y desencofrado, zapatas columnas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</row>
        <row r="839">
          <cell r="A839" t="str">
            <v>MO41.</v>
          </cell>
          <cell r="B839" t="str">
            <v>Montura Bidet,Inodoros y Orinales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>Mortero (1:3)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>Mortero (1:2)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>Muros de Bloques de Hormigón 8"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>Muros de Bloques de Hormigón 6"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>Muros de Bloques de Hormigón 4"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Precios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</row>
      </sheetData>
      <sheetData sheetId="1"/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/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</row>
        <row r="82">
          <cell r="A82" t="str">
            <v>BF01.</v>
          </cell>
          <cell r="B82" t="str">
            <v>Baños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>Llave sencilla cromada, para lavamanos pequeño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>Plywood  / formaleta 4' x 8' x 3/4"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</row>
        <row r="418">
          <cell r="A418" t="str">
            <v>TP01.</v>
          </cell>
          <cell r="B418" t="str">
            <v>Tuberías y Piezas PVC Drenaje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</row>
        <row r="611">
          <cell r="A611" t="str">
            <v>PZ01.</v>
          </cell>
          <cell r="B611" t="str">
            <v>Piso y Zócalos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>MANO DE OBRA</v>
          </cell>
        </row>
        <row r="717">
          <cell r="A717" t="str">
            <v>MO01-30.</v>
          </cell>
          <cell r="B717" t="str">
            <v>Albañileria</v>
          </cell>
        </row>
        <row r="718">
          <cell r="A718" t="str">
            <v>MO01.</v>
          </cell>
          <cell r="B718" t="str">
            <v>Colocacion de Bloques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>MO Encofrado y desencofrado, zapatas columnas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</row>
        <row r="839">
          <cell r="A839" t="str">
            <v>MO41.</v>
          </cell>
          <cell r="B839" t="str">
            <v>Montura Bidet,Inodoros y Orinales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>Mortero (1:3)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>Mortero (1:2)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>Muros de Bloques de Hormigón 8"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>Muros de Bloques de Hormigón 6"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>Muros de Bloques de Hormigón 4"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  <sheetName val="anal term"/>
      <sheetName val="Recursos"/>
      <sheetName val="I.HORMIGON"/>
      <sheetName val="p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"/>
      <sheetName val="Insumos"/>
      <sheetName val="Analisis "/>
      <sheetName val="Analisis Civil"/>
      <sheetName val="Mezcla"/>
      <sheetName val=" MObra"/>
      <sheetName val="Presup"/>
      <sheetName val="mov. tierra"/>
    </sheetNames>
    <sheetDataSet>
      <sheetData sheetId="0"/>
      <sheetData sheetId="1"/>
      <sheetData sheetId="2">
        <row r="2">
          <cell r="H2">
            <v>34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/>
      <sheetData sheetId="1"/>
      <sheetData sheetId="2">
        <row r="51">
          <cell r="E51">
            <v>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obra civil"/>
      <sheetName val="analisis metalico"/>
      <sheetName val="Insumos (2)"/>
      <sheetName val="Análisis  (2)"/>
      <sheetName val="Mezcla (2)"/>
      <sheetName val="Presupuesto"/>
      <sheetName val="Asfalto"/>
      <sheetName val="Puente"/>
      <sheetName val="Mvto Tierra"/>
      <sheetName val="Materiales"/>
      <sheetName val="Equipos"/>
    </sheetNames>
    <sheetDataSet>
      <sheetData sheetId="0"/>
      <sheetData sheetId="1"/>
      <sheetData sheetId="2">
        <row r="3">
          <cell r="H3">
            <v>39.049999999999997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.O."/>
      <sheetName val="Ana"/>
      <sheetName val="Indice"/>
    </sheetNames>
    <sheetDataSet>
      <sheetData sheetId="0"/>
      <sheetData sheetId="1">
        <row r="424">
          <cell r="E424">
            <v>39.159999999999997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</sheetNames>
    <sheetDataSet>
      <sheetData sheetId="0">
        <row r="63">
          <cell r="D63">
            <v>5342</v>
          </cell>
        </row>
      </sheetData>
      <sheetData sheetId="1"/>
      <sheetData sheetId="2"/>
      <sheetData sheetId="3"/>
      <sheetData sheetId="4">
        <row r="32">
          <cell r="C32">
            <v>157</v>
          </cell>
        </row>
      </sheetData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</sheetNames>
    <sheetDataSet>
      <sheetData sheetId="0"/>
      <sheetData sheetId="1"/>
      <sheetData sheetId="2">
        <row r="7">
          <cell r="C7" t="str">
            <v>Cant.</v>
          </cell>
        </row>
      </sheetData>
      <sheetData sheetId="3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opLeftCell="A25" zoomScale="85" workbookViewId="0">
      <selection activeCell="E32" sqref="E32:E33"/>
    </sheetView>
  </sheetViews>
  <sheetFormatPr baseColWidth="10" defaultColWidth="11.42578125" defaultRowHeight="12.75"/>
  <cols>
    <col min="1" max="1" width="8" style="1" bestFit="1" customWidth="1"/>
    <col min="2" max="2" width="48.5703125" style="1" customWidth="1"/>
    <col min="3" max="3" width="13.7109375" style="1" customWidth="1"/>
    <col min="4" max="4" width="11" style="1" bestFit="1" customWidth="1"/>
    <col min="5" max="5" width="15.42578125" style="1" bestFit="1" customWidth="1"/>
    <col min="6" max="6" width="19.85546875" style="1" bestFit="1" customWidth="1"/>
    <col min="7" max="7" width="27.42578125" style="1" bestFit="1" customWidth="1"/>
    <col min="8" max="8" width="11.42578125" style="1"/>
    <col min="9" max="9" width="21.7109375" style="1" customWidth="1"/>
    <col min="10" max="16384" width="11.42578125" style="1"/>
  </cols>
  <sheetData>
    <row r="1" spans="1:7" ht="30">
      <c r="A1" s="582"/>
      <c r="B1" s="583"/>
      <c r="C1" s="583"/>
      <c r="D1" s="583"/>
      <c r="E1" s="583"/>
      <c r="F1" s="583"/>
      <c r="G1" s="584"/>
    </row>
    <row r="2" spans="1:7" ht="30">
      <c r="A2" s="591"/>
      <c r="B2" s="592"/>
      <c r="C2" s="592"/>
      <c r="D2" s="592"/>
      <c r="E2" s="592"/>
      <c r="F2" s="592"/>
      <c r="G2" s="593"/>
    </row>
    <row r="3" spans="1:7" ht="30">
      <c r="A3" s="591"/>
      <c r="B3" s="592"/>
      <c r="C3" s="592"/>
      <c r="D3" s="592"/>
      <c r="E3" s="592"/>
      <c r="F3" s="592"/>
      <c r="G3" s="593"/>
    </row>
    <row r="4" spans="1:7" ht="30">
      <c r="A4" s="591"/>
      <c r="B4" s="592"/>
      <c r="C4" s="592"/>
      <c r="D4" s="592"/>
      <c r="E4" s="592"/>
      <c r="F4" s="592"/>
      <c r="G4" s="593"/>
    </row>
    <row r="5" spans="1:7" ht="30">
      <c r="A5" s="597"/>
      <c r="B5" s="598"/>
      <c r="C5" s="598"/>
      <c r="D5" s="598"/>
      <c r="E5" s="598"/>
      <c r="F5" s="598"/>
      <c r="G5" s="599"/>
    </row>
    <row r="6" spans="1:7" s="2" customFormat="1" ht="30">
      <c r="A6" s="588" t="s">
        <v>123</v>
      </c>
      <c r="B6" s="589"/>
      <c r="C6" s="589"/>
      <c r="D6" s="589"/>
      <c r="E6" s="589"/>
      <c r="F6" s="589"/>
      <c r="G6" s="590"/>
    </row>
    <row r="7" spans="1:7" s="2" customFormat="1" ht="25.5">
      <c r="A7" s="594" t="s">
        <v>124</v>
      </c>
      <c r="B7" s="595"/>
      <c r="C7" s="595"/>
      <c r="D7" s="595"/>
      <c r="E7" s="595"/>
      <c r="F7" s="595"/>
      <c r="G7" s="596"/>
    </row>
    <row r="8" spans="1:7" s="2" customFormat="1" ht="25.5">
      <c r="A8" s="585"/>
      <c r="B8" s="586"/>
      <c r="C8" s="586"/>
      <c r="D8" s="586"/>
      <c r="E8" s="586"/>
      <c r="F8" s="586"/>
      <c r="G8" s="587"/>
    </row>
    <row r="9" spans="1:7" s="2" customFormat="1" ht="30">
      <c r="A9" s="588" t="s">
        <v>125</v>
      </c>
      <c r="B9" s="589"/>
      <c r="C9" s="589"/>
      <c r="D9" s="589"/>
      <c r="E9" s="589"/>
      <c r="F9" s="589"/>
      <c r="G9" s="590"/>
    </row>
    <row r="10" spans="1:7" s="2" customFormat="1" ht="33" customHeight="1">
      <c r="A10" s="600" t="s">
        <v>126</v>
      </c>
      <c r="B10" s="601"/>
      <c r="C10" s="601"/>
      <c r="D10" s="601"/>
      <c r="E10" s="601"/>
      <c r="F10" s="601"/>
      <c r="G10" s="602"/>
    </row>
    <row r="11" spans="1:7" ht="30" customHeight="1">
      <c r="A11" s="3" t="s">
        <v>127</v>
      </c>
      <c r="B11" s="3" t="s">
        <v>128</v>
      </c>
      <c r="C11" s="3" t="s">
        <v>71</v>
      </c>
      <c r="D11" s="3" t="s">
        <v>117</v>
      </c>
      <c r="E11" s="3" t="s">
        <v>129</v>
      </c>
      <c r="F11" s="3" t="s">
        <v>118</v>
      </c>
      <c r="G11" s="3" t="s">
        <v>130</v>
      </c>
    </row>
    <row r="12" spans="1:7" ht="20.100000000000001" customHeight="1">
      <c r="A12" s="4"/>
      <c r="B12" s="5"/>
      <c r="C12" s="6"/>
      <c r="D12" s="7"/>
      <c r="E12" s="6"/>
      <c r="F12" s="6"/>
      <c r="G12" s="8"/>
    </row>
    <row r="13" spans="1:7" ht="20.100000000000001" customHeight="1">
      <c r="A13" s="9">
        <v>1</v>
      </c>
      <c r="B13" s="10" t="s">
        <v>131</v>
      </c>
      <c r="C13" s="11"/>
      <c r="D13" s="11"/>
      <c r="E13" s="12"/>
      <c r="F13" s="11"/>
      <c r="G13" s="13">
        <f>SUM(F14:F16)</f>
        <v>430148.99080000003</v>
      </c>
    </row>
    <row r="14" spans="1:7" ht="20.100000000000001" customHeight="1">
      <c r="A14" s="4">
        <f>+A13+0.1</f>
        <v>1.1000000000000001</v>
      </c>
      <c r="B14" s="14" t="s">
        <v>120</v>
      </c>
      <c r="C14" s="15">
        <v>0.22</v>
      </c>
      <c r="D14" s="7" t="s">
        <v>86</v>
      </c>
      <c r="E14" s="16">
        <v>528318.18000000005</v>
      </c>
      <c r="F14" s="6">
        <f>+E14*C14</f>
        <v>116229.99960000001</v>
      </c>
      <c r="G14" s="8"/>
    </row>
    <row r="15" spans="1:7" ht="20.100000000000001" customHeight="1">
      <c r="A15" s="4">
        <f>+A14+0.1</f>
        <v>1.2000000000000002</v>
      </c>
      <c r="B15" s="14" t="s">
        <v>121</v>
      </c>
      <c r="C15" s="15">
        <v>0.22</v>
      </c>
      <c r="D15" s="7" t="s">
        <v>86</v>
      </c>
      <c r="E15" s="16">
        <v>708528.96</v>
      </c>
      <c r="F15" s="6">
        <f>+E15*C15</f>
        <v>155876.37119999999</v>
      </c>
      <c r="G15" s="8"/>
    </row>
    <row r="16" spans="1:7" ht="20.100000000000001" customHeight="1">
      <c r="A16" s="4">
        <f>+A15+0.1</f>
        <v>1.3000000000000003</v>
      </c>
      <c r="B16" s="14" t="s">
        <v>122</v>
      </c>
      <c r="C16" s="15">
        <v>1</v>
      </c>
      <c r="D16" s="7" t="s">
        <v>115</v>
      </c>
      <c r="E16" s="16">
        <v>158042.62</v>
      </c>
      <c r="F16" s="6">
        <f>+E16*C16</f>
        <v>158042.62</v>
      </c>
      <c r="G16" s="8"/>
    </row>
    <row r="17" spans="1:7" ht="20.100000000000001" customHeight="1">
      <c r="A17" s="9">
        <v>2</v>
      </c>
      <c r="B17" s="10" t="s">
        <v>132</v>
      </c>
      <c r="C17" s="17"/>
      <c r="D17" s="11"/>
      <c r="E17" s="18"/>
      <c r="F17" s="11"/>
      <c r="G17" s="13">
        <f>SUM(F18:F30)</f>
        <v>3617860.4821192529</v>
      </c>
    </row>
    <row r="18" spans="1:7" ht="16.5">
      <c r="A18" s="4">
        <f t="shared" ref="A18:A30" si="0">+A17+0.1</f>
        <v>2.1</v>
      </c>
      <c r="B18" s="19" t="s">
        <v>133</v>
      </c>
      <c r="C18" s="20">
        <v>2268</v>
      </c>
      <c r="D18" s="21" t="s">
        <v>1</v>
      </c>
      <c r="E18" s="22">
        <v>1.82</v>
      </c>
      <c r="F18" s="23">
        <f t="shared" ref="F18:F30" si="1">+E18*C18</f>
        <v>4127.76</v>
      </c>
      <c r="G18" s="24"/>
    </row>
    <row r="19" spans="1:7" ht="31.5">
      <c r="A19" s="4">
        <f t="shared" si="0"/>
        <v>2.2000000000000002</v>
      </c>
      <c r="B19" s="25" t="s">
        <v>134</v>
      </c>
      <c r="C19" s="20">
        <v>155.75</v>
      </c>
      <c r="D19" s="21" t="s">
        <v>45</v>
      </c>
      <c r="E19" s="22">
        <v>115.58</v>
      </c>
      <c r="F19" s="23">
        <f t="shared" si="1"/>
        <v>18001.584999999999</v>
      </c>
      <c r="G19" s="24"/>
    </row>
    <row r="20" spans="1:7" ht="29.25" customHeight="1">
      <c r="A20" s="4">
        <f t="shared" si="0"/>
        <v>2.3000000000000003</v>
      </c>
      <c r="B20" s="25" t="s">
        <v>135</v>
      </c>
      <c r="C20" s="20">
        <v>1273.58</v>
      </c>
      <c r="D20" s="21" t="s">
        <v>45</v>
      </c>
      <c r="E20" s="22">
        <v>108.42</v>
      </c>
      <c r="F20" s="23">
        <f t="shared" si="1"/>
        <v>138081.5436</v>
      </c>
      <c r="G20" s="24"/>
    </row>
    <row r="21" spans="1:7" ht="20.100000000000001" customHeight="1">
      <c r="A21" s="4">
        <f t="shared" si="0"/>
        <v>2.4000000000000004</v>
      </c>
      <c r="B21" s="25" t="s">
        <v>136</v>
      </c>
      <c r="C21" s="20">
        <v>2531.8200000000002</v>
      </c>
      <c r="D21" s="21" t="s">
        <v>45</v>
      </c>
      <c r="E21" s="22">
        <v>203.99</v>
      </c>
      <c r="F21" s="23">
        <f t="shared" si="1"/>
        <v>516465.96180000005</v>
      </c>
      <c r="G21" s="24"/>
    </row>
    <row r="22" spans="1:7" ht="16.5">
      <c r="A22" s="4">
        <f t="shared" si="0"/>
        <v>2.5000000000000004</v>
      </c>
      <c r="B22" s="19" t="s">
        <v>137</v>
      </c>
      <c r="C22" s="20">
        <v>2624.04</v>
      </c>
      <c r="D22" s="21" t="s">
        <v>46</v>
      </c>
      <c r="E22" s="22">
        <v>527.33000000000004</v>
      </c>
      <c r="F22" s="23">
        <f t="shared" si="1"/>
        <v>1383735.0132000002</v>
      </c>
      <c r="G22" s="24"/>
    </row>
    <row r="23" spans="1:7" ht="16.5">
      <c r="A23" s="4">
        <f t="shared" si="0"/>
        <v>2.6000000000000005</v>
      </c>
      <c r="B23" s="19" t="s">
        <v>138</v>
      </c>
      <c r="C23" s="20">
        <v>211.6</v>
      </c>
      <c r="D23" s="21" t="s">
        <v>46</v>
      </c>
      <c r="E23" s="22">
        <v>187.74</v>
      </c>
      <c r="F23" s="23">
        <f t="shared" si="1"/>
        <v>39725.784</v>
      </c>
      <c r="G23" s="24"/>
    </row>
    <row r="24" spans="1:7" ht="16.5">
      <c r="A24" s="4">
        <f t="shared" si="0"/>
        <v>2.7000000000000006</v>
      </c>
      <c r="B24" s="19" t="s">
        <v>139</v>
      </c>
      <c r="C24" s="20">
        <v>8746.7999999999993</v>
      </c>
      <c r="D24" s="21" t="s">
        <v>1</v>
      </c>
      <c r="E24" s="22">
        <v>13.2</v>
      </c>
      <c r="F24" s="23">
        <f t="shared" si="1"/>
        <v>115457.75999999998</v>
      </c>
      <c r="G24" s="24"/>
    </row>
    <row r="25" spans="1:7" ht="31.5">
      <c r="A25" s="4">
        <f t="shared" si="0"/>
        <v>2.8000000000000007</v>
      </c>
      <c r="B25" s="25" t="s">
        <v>140</v>
      </c>
      <c r="C25" s="20">
        <v>119188.93</v>
      </c>
      <c r="D25" s="21" t="s">
        <v>141</v>
      </c>
      <c r="E25" s="22">
        <v>1.8</v>
      </c>
      <c r="F25" s="23">
        <f t="shared" si="1"/>
        <v>214540.07399999999</v>
      </c>
      <c r="G25" s="24"/>
    </row>
    <row r="26" spans="1:7" ht="31.5">
      <c r="A26" s="4">
        <f t="shared" si="0"/>
        <v>2.9000000000000008</v>
      </c>
      <c r="B26" s="25" t="s">
        <v>142</v>
      </c>
      <c r="C26" s="20">
        <v>39698.9</v>
      </c>
      <c r="D26" s="21" t="s">
        <v>143</v>
      </c>
      <c r="E26" s="22">
        <v>18.29</v>
      </c>
      <c r="F26" s="23">
        <f t="shared" si="1"/>
        <v>726092.88099999994</v>
      </c>
      <c r="G26" s="24"/>
    </row>
    <row r="27" spans="1:7" ht="31.5">
      <c r="A27" s="4">
        <f t="shared" si="0"/>
        <v>3.0000000000000009</v>
      </c>
      <c r="B27" s="25" t="s">
        <v>144</v>
      </c>
      <c r="C27" s="20">
        <v>10605.2</v>
      </c>
      <c r="D27" s="21" t="s">
        <v>145</v>
      </c>
      <c r="E27" s="22">
        <v>18.29</v>
      </c>
      <c r="F27" s="23">
        <f t="shared" si="1"/>
        <v>193969.10800000001</v>
      </c>
      <c r="G27" s="24"/>
    </row>
    <row r="28" spans="1:7" ht="16.5">
      <c r="A28" s="4">
        <f t="shared" si="0"/>
        <v>3.100000000000001</v>
      </c>
      <c r="B28" s="25" t="s">
        <v>146</v>
      </c>
      <c r="C28" s="20">
        <v>10684.46</v>
      </c>
      <c r="D28" s="21" t="s">
        <v>145</v>
      </c>
      <c r="E28" s="22">
        <v>18.29</v>
      </c>
      <c r="F28" s="23">
        <f t="shared" si="1"/>
        <v>195418.77339999998</v>
      </c>
      <c r="G28" s="24"/>
    </row>
    <row r="29" spans="1:7" ht="16.5">
      <c r="A29" s="4">
        <f t="shared" si="0"/>
        <v>3.2000000000000011</v>
      </c>
      <c r="B29" s="25" t="s">
        <v>147</v>
      </c>
      <c r="C29" s="20">
        <v>2412.73</v>
      </c>
      <c r="D29" s="21" t="s">
        <v>47</v>
      </c>
      <c r="E29" s="22">
        <v>15.353926099999999</v>
      </c>
      <c r="F29" s="23">
        <f t="shared" si="1"/>
        <v>37044.878119253</v>
      </c>
      <c r="G29" s="24"/>
    </row>
    <row r="30" spans="1:7" ht="16.5">
      <c r="A30" s="4">
        <f t="shared" si="0"/>
        <v>3.3000000000000012</v>
      </c>
      <c r="B30" s="19" t="s">
        <v>148</v>
      </c>
      <c r="C30" s="20">
        <v>2268</v>
      </c>
      <c r="D30" s="21" t="s">
        <v>1</v>
      </c>
      <c r="E30" s="22">
        <v>15.52</v>
      </c>
      <c r="F30" s="23">
        <f t="shared" si="1"/>
        <v>35199.360000000001</v>
      </c>
      <c r="G30" s="24"/>
    </row>
    <row r="31" spans="1:7" ht="20.100000000000001" customHeight="1">
      <c r="A31" s="9">
        <v>3</v>
      </c>
      <c r="B31" s="10" t="s">
        <v>149</v>
      </c>
      <c r="C31" s="17"/>
      <c r="D31" s="11"/>
      <c r="E31" s="18"/>
      <c r="F31" s="11"/>
      <c r="G31" s="13">
        <f>SUM(F32:F33)</f>
        <v>1146112.2226</v>
      </c>
    </row>
    <row r="32" spans="1:7" ht="31.5">
      <c r="A32" s="4">
        <f>+A31+0.1</f>
        <v>3.1</v>
      </c>
      <c r="B32" s="25" t="s">
        <v>150</v>
      </c>
      <c r="C32" s="15">
        <v>768.49</v>
      </c>
      <c r="D32" s="21" t="s">
        <v>46</v>
      </c>
      <c r="E32" s="16">
        <v>605.38</v>
      </c>
      <c r="F32" s="6">
        <f>+E32*C32</f>
        <v>465228.47619999998</v>
      </c>
      <c r="G32" s="24"/>
    </row>
    <row r="33" spans="1:9" ht="31.5">
      <c r="A33" s="4">
        <f>+A32+0.1</f>
        <v>3.2</v>
      </c>
      <c r="B33" s="25" t="s">
        <v>151</v>
      </c>
      <c r="C33" s="15">
        <v>547.91999999999996</v>
      </c>
      <c r="D33" s="21" t="s">
        <v>46</v>
      </c>
      <c r="E33" s="16">
        <v>1242.67</v>
      </c>
      <c r="F33" s="6">
        <f>+E33*C33</f>
        <v>680883.74639999995</v>
      </c>
      <c r="G33" s="24"/>
    </row>
    <row r="34" spans="1:9" ht="20.100000000000001" customHeight="1">
      <c r="A34" s="9">
        <v>4</v>
      </c>
      <c r="B34" s="10" t="s">
        <v>152</v>
      </c>
      <c r="C34" s="17"/>
      <c r="D34" s="11"/>
      <c r="E34" s="18"/>
      <c r="F34" s="11"/>
      <c r="G34" s="13">
        <f>SUM(F35:F37)</f>
        <v>1005155.079</v>
      </c>
    </row>
    <row r="35" spans="1:9" ht="30" customHeight="1">
      <c r="A35" s="4">
        <f>+A34+0.1</f>
        <v>4.0999999999999996</v>
      </c>
      <c r="B35" s="25" t="s">
        <v>153</v>
      </c>
      <c r="C35" s="15">
        <v>85.9</v>
      </c>
      <c r="D35" s="26" t="s">
        <v>46</v>
      </c>
      <c r="E35" s="16">
        <v>9313.4699999999993</v>
      </c>
      <c r="F35" s="6">
        <f>+E35*C35</f>
        <v>800027.07299999997</v>
      </c>
      <c r="G35" s="24"/>
    </row>
    <row r="36" spans="1:9" ht="20.100000000000001" customHeight="1">
      <c r="A36" s="4">
        <f>+A35+0.1</f>
        <v>4.1999999999999993</v>
      </c>
      <c r="B36" s="25" t="s">
        <v>154</v>
      </c>
      <c r="C36" s="15">
        <v>1717.99</v>
      </c>
      <c r="D36" s="26" t="s">
        <v>1</v>
      </c>
      <c r="E36" s="16">
        <v>97.21</v>
      </c>
      <c r="F36" s="6">
        <f>+E36*C36</f>
        <v>167005.80789999999</v>
      </c>
      <c r="G36" s="24"/>
    </row>
    <row r="37" spans="1:9" ht="20.100000000000001" customHeight="1">
      <c r="A37" s="4">
        <f>+A36+0.1</f>
        <v>4.2999999999999989</v>
      </c>
      <c r="B37" s="25" t="s">
        <v>155</v>
      </c>
      <c r="C37" s="15">
        <v>1717.99</v>
      </c>
      <c r="D37" s="26" t="s">
        <v>1</v>
      </c>
      <c r="E37" s="16">
        <v>22.19</v>
      </c>
      <c r="F37" s="6">
        <f>+E37*C37</f>
        <v>38122.198100000001</v>
      </c>
      <c r="G37" s="24"/>
    </row>
    <row r="38" spans="1:9" ht="20.100000000000001" customHeight="1">
      <c r="A38" s="27">
        <v>5</v>
      </c>
      <c r="B38" s="10" t="s">
        <v>156</v>
      </c>
      <c r="C38" s="17"/>
      <c r="D38" s="11"/>
      <c r="E38" s="18"/>
      <c r="F38" s="11"/>
      <c r="G38" s="28">
        <f>SUM(F39:F44)</f>
        <v>1828225.933</v>
      </c>
    </row>
    <row r="39" spans="1:9" ht="15.75">
      <c r="A39" s="29">
        <f t="shared" ref="A39:A44" si="2">+A38+0.1</f>
        <v>5.0999999999999996</v>
      </c>
      <c r="B39" s="25" t="s">
        <v>157</v>
      </c>
      <c r="C39" s="30">
        <v>430</v>
      </c>
      <c r="D39" s="26" t="s">
        <v>2</v>
      </c>
      <c r="E39" s="22">
        <v>752.14</v>
      </c>
      <c r="F39" s="23">
        <f t="shared" ref="F39:F44" si="3">+E39*C39</f>
        <v>323420.2</v>
      </c>
      <c r="G39" s="31"/>
    </row>
    <row r="40" spans="1:9" ht="30.75" customHeight="1">
      <c r="A40" s="29">
        <f t="shared" si="2"/>
        <v>5.1999999999999993</v>
      </c>
      <c r="B40" s="25" t="s">
        <v>158</v>
      </c>
      <c r="C40" s="30">
        <v>516</v>
      </c>
      <c r="D40" s="26" t="s">
        <v>1</v>
      </c>
      <c r="E40" s="22">
        <v>689.42</v>
      </c>
      <c r="F40" s="23">
        <f t="shared" si="3"/>
        <v>355740.72</v>
      </c>
      <c r="G40" s="31"/>
    </row>
    <row r="41" spans="1:9" ht="30.75" customHeight="1">
      <c r="A41" s="29">
        <f t="shared" si="2"/>
        <v>5.2999999999999989</v>
      </c>
      <c r="B41" s="25" t="s">
        <v>159</v>
      </c>
      <c r="C41" s="30">
        <v>60</v>
      </c>
      <c r="D41" s="26" t="s">
        <v>1</v>
      </c>
      <c r="E41" s="22">
        <v>9994</v>
      </c>
      <c r="F41" s="23">
        <f t="shared" si="3"/>
        <v>599640</v>
      </c>
      <c r="G41" s="31"/>
    </row>
    <row r="42" spans="1:9" ht="30.75" customHeight="1">
      <c r="A42" s="29">
        <f t="shared" si="2"/>
        <v>5.3999999999999986</v>
      </c>
      <c r="B42" s="25" t="s">
        <v>160</v>
      </c>
      <c r="C42" s="30">
        <v>633.1</v>
      </c>
      <c r="D42" s="26" t="s">
        <v>1</v>
      </c>
      <c r="E42" s="22">
        <v>640.03</v>
      </c>
      <c r="F42" s="23">
        <f t="shared" si="3"/>
        <v>405202.99300000002</v>
      </c>
      <c r="G42" s="31"/>
    </row>
    <row r="43" spans="1:9" ht="20.100000000000001" customHeight="1">
      <c r="A43" s="29">
        <f t="shared" si="2"/>
        <v>5.4999999999999982</v>
      </c>
      <c r="B43" s="25" t="s">
        <v>161</v>
      </c>
      <c r="C43" s="30">
        <v>1</v>
      </c>
      <c r="D43" s="26" t="s">
        <v>115</v>
      </c>
      <c r="E43" s="22">
        <v>95222.02</v>
      </c>
      <c r="F43" s="23">
        <f t="shared" si="3"/>
        <v>95222.02</v>
      </c>
      <c r="G43" s="31"/>
    </row>
    <row r="44" spans="1:9" ht="15.75">
      <c r="A44" s="29">
        <f t="shared" si="2"/>
        <v>5.5999999999999979</v>
      </c>
      <c r="B44" s="25" t="s">
        <v>162</v>
      </c>
      <c r="C44" s="30">
        <v>1</v>
      </c>
      <c r="D44" s="26" t="s">
        <v>115</v>
      </c>
      <c r="E44" s="22">
        <v>49000</v>
      </c>
      <c r="F44" s="23">
        <f t="shared" si="3"/>
        <v>49000</v>
      </c>
      <c r="G44" s="31"/>
    </row>
    <row r="45" spans="1:9" ht="20.100000000000001" customHeight="1">
      <c r="A45" s="32"/>
      <c r="B45" s="33"/>
      <c r="C45" s="33"/>
      <c r="D45" s="33"/>
      <c r="E45" s="33"/>
      <c r="F45" s="34"/>
      <c r="G45" s="24"/>
    </row>
    <row r="46" spans="1:9" ht="21" customHeight="1">
      <c r="A46" s="35"/>
      <c r="B46" s="36" t="s">
        <v>163</v>
      </c>
      <c r="C46" s="37"/>
      <c r="D46" s="37"/>
      <c r="E46" s="38"/>
      <c r="F46" s="39" t="s">
        <v>164</v>
      </c>
      <c r="G46" s="40">
        <f>+SUM(F14:F45)</f>
        <v>8027502.7075192519</v>
      </c>
      <c r="I46" s="41"/>
    </row>
    <row r="47" spans="1:9" ht="20.100000000000001" customHeight="1">
      <c r="A47" s="42"/>
      <c r="B47" s="43" t="s">
        <v>165</v>
      </c>
      <c r="C47" s="33"/>
      <c r="D47" s="33"/>
      <c r="E47" s="33"/>
      <c r="F47" s="44"/>
      <c r="G47" s="24"/>
    </row>
    <row r="48" spans="1:9" ht="5.25" customHeight="1">
      <c r="A48" s="32"/>
      <c r="B48" s="33"/>
      <c r="C48" s="33"/>
      <c r="D48" s="33"/>
      <c r="E48" s="6"/>
      <c r="F48" s="45"/>
      <c r="G48" s="24"/>
    </row>
    <row r="49" spans="1:12" ht="20.100000000000001" customHeight="1">
      <c r="A49" s="32"/>
      <c r="B49" s="33" t="s">
        <v>166</v>
      </c>
      <c r="C49" s="46"/>
      <c r="D49" s="47">
        <v>0.1</v>
      </c>
      <c r="E49" s="33"/>
      <c r="F49" s="16"/>
      <c r="G49" s="48">
        <f>+$G$46*D49</f>
        <v>802750.27075192519</v>
      </c>
    </row>
    <row r="50" spans="1:12" ht="20.100000000000001" customHeight="1">
      <c r="A50" s="32"/>
      <c r="B50" s="33" t="s">
        <v>167</v>
      </c>
      <c r="C50" s="46"/>
      <c r="D50" s="47">
        <v>0.03</v>
      </c>
      <c r="E50" s="33"/>
      <c r="F50" s="16"/>
      <c r="G50" s="48">
        <f t="shared" ref="G50:G57" si="4">+$G$46*D50</f>
        <v>240825.08122557754</v>
      </c>
    </row>
    <row r="51" spans="1:12" ht="20.100000000000001" customHeight="1">
      <c r="A51" s="32"/>
      <c r="B51" s="33" t="s">
        <v>76</v>
      </c>
      <c r="C51" s="46"/>
      <c r="D51" s="47">
        <v>0.02</v>
      </c>
      <c r="E51" s="33"/>
      <c r="F51" s="16"/>
      <c r="G51" s="48">
        <f t="shared" si="4"/>
        <v>160550.05415038505</v>
      </c>
    </row>
    <row r="52" spans="1:12" ht="20.100000000000001" customHeight="1">
      <c r="A52" s="32"/>
      <c r="B52" s="33" t="s">
        <v>168</v>
      </c>
      <c r="C52" s="46"/>
      <c r="D52" s="47">
        <v>4.4999999999999998E-2</v>
      </c>
      <c r="E52" s="33"/>
      <c r="F52" s="16"/>
      <c r="G52" s="48">
        <f t="shared" si="4"/>
        <v>361237.62183836632</v>
      </c>
    </row>
    <row r="53" spans="1:12" ht="20.100000000000001" customHeight="1">
      <c r="A53" s="32"/>
      <c r="B53" s="33" t="s">
        <v>169</v>
      </c>
      <c r="C53" s="46"/>
      <c r="D53" s="47">
        <v>0.01</v>
      </c>
      <c r="E53" s="33"/>
      <c r="F53" s="16"/>
      <c r="G53" s="48">
        <f t="shared" si="4"/>
        <v>80275.027075192527</v>
      </c>
    </row>
    <row r="54" spans="1:12" ht="20.100000000000001" customHeight="1">
      <c r="A54" s="32"/>
      <c r="B54" s="49" t="s">
        <v>170</v>
      </c>
      <c r="C54" s="50"/>
      <c r="D54" s="51">
        <v>0.05</v>
      </c>
      <c r="E54" s="33"/>
      <c r="F54" s="16"/>
      <c r="G54" s="48">
        <f t="shared" si="4"/>
        <v>401375.13537596259</v>
      </c>
    </row>
    <row r="55" spans="1:12" ht="20.100000000000001" customHeight="1">
      <c r="A55" s="32"/>
      <c r="B55" s="49" t="s">
        <v>171</v>
      </c>
      <c r="C55" s="50"/>
      <c r="D55" s="51">
        <v>0.05</v>
      </c>
      <c r="E55" s="33"/>
      <c r="F55" s="52"/>
      <c r="G55" s="48">
        <f t="shared" si="4"/>
        <v>401375.13537596259</v>
      </c>
    </row>
    <row r="56" spans="1:12" ht="20.100000000000001" customHeight="1">
      <c r="A56" s="32"/>
      <c r="B56" s="49" t="s">
        <v>172</v>
      </c>
      <c r="C56" s="50"/>
      <c r="D56" s="51">
        <v>0.05</v>
      </c>
      <c r="E56" s="33"/>
      <c r="F56" s="52"/>
      <c r="G56" s="48">
        <f t="shared" si="4"/>
        <v>401375.13537596259</v>
      </c>
      <c r="L56" s="53"/>
    </row>
    <row r="57" spans="1:12" ht="20.100000000000001" customHeight="1">
      <c r="A57" s="32"/>
      <c r="B57" s="33" t="s">
        <v>14</v>
      </c>
      <c r="C57" s="46"/>
      <c r="D57" s="47">
        <v>1E-3</v>
      </c>
      <c r="E57" s="33"/>
      <c r="F57" s="16"/>
      <c r="G57" s="48">
        <f t="shared" si="4"/>
        <v>8027.502707519252</v>
      </c>
    </row>
    <row r="58" spans="1:12" ht="20.100000000000001" customHeight="1">
      <c r="A58" s="32"/>
      <c r="B58" s="33" t="s">
        <v>173</v>
      </c>
      <c r="C58" s="46"/>
      <c r="D58" s="47">
        <v>0.18</v>
      </c>
      <c r="E58" s="33"/>
      <c r="F58" s="16"/>
      <c r="G58" s="48">
        <f>+$G$49*D58</f>
        <v>144495.04873534653</v>
      </c>
    </row>
    <row r="59" spans="1:12" ht="20.100000000000001" customHeight="1">
      <c r="A59" s="32"/>
      <c r="B59" s="33"/>
      <c r="C59" s="33"/>
      <c r="D59" s="33"/>
      <c r="E59" s="33"/>
      <c r="F59" s="45"/>
      <c r="G59" s="24"/>
    </row>
    <row r="60" spans="1:12" ht="20.100000000000001" customHeight="1">
      <c r="A60" s="35"/>
      <c r="B60" s="36" t="s">
        <v>174</v>
      </c>
      <c r="C60" s="37"/>
      <c r="D60" s="54">
        <f>SUM(D49:D59)</f>
        <v>0.53600000000000003</v>
      </c>
      <c r="E60" s="38"/>
      <c r="F60" s="39" t="s">
        <v>164</v>
      </c>
      <c r="G60" s="40">
        <f>SUM(G49:G59)</f>
        <v>3002286.0126121999</v>
      </c>
    </row>
    <row r="61" spans="1:12" ht="20.100000000000001" customHeight="1">
      <c r="A61" s="55"/>
      <c r="B61" s="56"/>
      <c r="C61" s="56"/>
      <c r="D61" s="56"/>
      <c r="E61" s="56"/>
      <c r="F61" s="57"/>
      <c r="G61" s="58"/>
    </row>
    <row r="62" spans="1:12" ht="20.100000000000001" customHeight="1">
      <c r="A62" s="59"/>
      <c r="B62" s="36" t="s">
        <v>175</v>
      </c>
      <c r="C62" s="37"/>
      <c r="D62" s="37"/>
      <c r="E62" s="38"/>
      <c r="F62" s="39" t="s">
        <v>164</v>
      </c>
      <c r="G62" s="60">
        <f>+G60+G46</f>
        <v>11029788.720131451</v>
      </c>
      <c r="I62" s="61">
        <v>11029788.720000001</v>
      </c>
    </row>
    <row r="63" spans="1:12" ht="20.100000000000001" customHeight="1">
      <c r="A63" s="62"/>
      <c r="B63" s="63" t="s">
        <v>22</v>
      </c>
      <c r="C63" s="64"/>
      <c r="D63" s="64"/>
      <c r="E63" s="64"/>
      <c r="F63" s="64"/>
      <c r="G63" s="64"/>
      <c r="I63" s="65">
        <f>+I62-G62</f>
        <v>-1.314505934715271E-4</v>
      </c>
      <c r="J63" s="1" t="s">
        <v>176</v>
      </c>
    </row>
    <row r="64" spans="1:12" ht="30" customHeight="1">
      <c r="A64" s="66">
        <v>1</v>
      </c>
      <c r="B64" s="580" t="s">
        <v>23</v>
      </c>
      <c r="C64" s="580"/>
      <c r="D64" s="580"/>
      <c r="E64" s="580"/>
      <c r="F64" s="580"/>
      <c r="G64" s="580"/>
    </row>
    <row r="65" spans="1:14" ht="20.100000000000001" customHeight="1">
      <c r="A65" s="66">
        <f t="shared" ref="A65:A70" si="5">A64+1</f>
        <v>2</v>
      </c>
      <c r="B65" s="67" t="s">
        <v>24</v>
      </c>
      <c r="C65" s="67"/>
      <c r="D65" s="67"/>
      <c r="E65" s="67"/>
      <c r="F65" s="67"/>
      <c r="G65" s="67"/>
      <c r="N65" s="1" t="s">
        <v>177</v>
      </c>
    </row>
    <row r="66" spans="1:14" ht="20.100000000000001" customHeight="1">
      <c r="A66" s="66">
        <f t="shared" si="5"/>
        <v>3</v>
      </c>
      <c r="B66" s="67" t="s">
        <v>25</v>
      </c>
      <c r="C66" s="64"/>
      <c r="D66" s="64"/>
      <c r="E66" s="64"/>
      <c r="F66" s="64"/>
      <c r="G66" s="64"/>
    </row>
    <row r="67" spans="1:14" ht="20.100000000000001" customHeight="1">
      <c r="A67" s="66">
        <f t="shared" si="5"/>
        <v>4</v>
      </c>
      <c r="B67" s="64" t="s">
        <v>178</v>
      </c>
      <c r="C67" s="64"/>
      <c r="D67" s="64"/>
      <c r="E67" s="64"/>
      <c r="F67" s="64"/>
      <c r="G67" s="64"/>
    </row>
    <row r="68" spans="1:14" ht="28.5" customHeight="1">
      <c r="A68" s="66">
        <f t="shared" si="5"/>
        <v>5</v>
      </c>
      <c r="B68" s="580" t="s">
        <v>179</v>
      </c>
      <c r="C68" s="580"/>
      <c r="D68" s="580"/>
      <c r="E68" s="580"/>
      <c r="F68" s="580"/>
      <c r="G68" s="580"/>
    </row>
    <row r="69" spans="1:14" ht="20.100000000000001" customHeight="1">
      <c r="A69" s="66">
        <f t="shared" si="5"/>
        <v>6</v>
      </c>
      <c r="B69" s="64" t="s">
        <v>180</v>
      </c>
      <c r="C69" s="64"/>
      <c r="D69" s="64"/>
      <c r="E69" s="64"/>
      <c r="F69" s="64"/>
      <c r="G69" s="64"/>
    </row>
    <row r="70" spans="1:14" ht="20.100000000000001" customHeight="1">
      <c r="A70" s="66">
        <f t="shared" si="5"/>
        <v>7</v>
      </c>
      <c r="B70" s="64" t="s">
        <v>181</v>
      </c>
      <c r="C70" s="64"/>
      <c r="D70" s="64"/>
      <c r="E70" s="64"/>
      <c r="F70" s="64"/>
      <c r="G70" s="64"/>
    </row>
    <row r="71" spans="1:14" ht="20.100000000000001" customHeight="1">
      <c r="A71" s="66"/>
      <c r="B71" s="64"/>
      <c r="C71" s="64"/>
      <c r="D71" s="64"/>
      <c r="E71" s="64"/>
      <c r="F71" s="64"/>
      <c r="G71" s="64"/>
    </row>
    <row r="72" spans="1:14" ht="20.100000000000001" customHeight="1">
      <c r="A72" s="66"/>
      <c r="B72" s="64"/>
      <c r="C72" s="64"/>
      <c r="D72" s="64"/>
      <c r="E72" s="64"/>
      <c r="F72" s="64"/>
      <c r="G72" s="64"/>
    </row>
    <row r="73" spans="1:14" ht="20.100000000000001" customHeight="1">
      <c r="A73" s="66"/>
      <c r="B73" s="64"/>
      <c r="C73" s="64"/>
      <c r="D73" s="64"/>
      <c r="E73" s="64"/>
      <c r="F73" s="64"/>
      <c r="G73" s="64"/>
    </row>
    <row r="74" spans="1:14" ht="20.100000000000001" customHeight="1">
      <c r="A74" s="66"/>
      <c r="B74" s="64"/>
      <c r="C74" s="64"/>
      <c r="D74" s="64"/>
      <c r="E74" s="64"/>
      <c r="F74" s="64"/>
      <c r="G74" s="64"/>
    </row>
    <row r="75" spans="1:14" ht="20.100000000000001" customHeight="1">
      <c r="B75" s="68"/>
      <c r="C75" s="68"/>
      <c r="D75" s="68"/>
      <c r="E75" s="68"/>
      <c r="F75" s="68"/>
      <c r="G75" s="68"/>
    </row>
    <row r="76" spans="1:14" ht="20.100000000000001" customHeight="1">
      <c r="A76" s="581" t="s">
        <v>182</v>
      </c>
      <c r="B76" s="581"/>
      <c r="C76" s="581"/>
      <c r="D76" s="581" t="s">
        <v>183</v>
      </c>
      <c r="E76" s="581"/>
      <c r="F76" s="581"/>
      <c r="G76" s="581"/>
    </row>
    <row r="77" spans="1:14" ht="20.100000000000001" customHeight="1">
      <c r="A77" s="581" t="s">
        <v>184</v>
      </c>
      <c r="B77" s="581"/>
      <c r="C77" s="581"/>
      <c r="D77" s="581" t="s">
        <v>185</v>
      </c>
      <c r="E77" s="581"/>
      <c r="F77" s="581"/>
      <c r="G77" s="581"/>
    </row>
    <row r="78" spans="1:14" ht="20.100000000000001" customHeight="1">
      <c r="A78" s="33"/>
      <c r="B78" s="33"/>
      <c r="C78" s="33"/>
      <c r="D78" s="33"/>
      <c r="E78" s="33"/>
      <c r="F78" s="33"/>
      <c r="G78" s="33"/>
    </row>
    <row r="79" spans="1:14" ht="20.100000000000001" customHeight="1">
      <c r="A79" s="33"/>
      <c r="B79" s="33"/>
      <c r="C79" s="33"/>
      <c r="D79" s="33"/>
      <c r="E79" s="33"/>
      <c r="F79" s="33"/>
      <c r="G79" s="33"/>
    </row>
    <row r="80" spans="1:14" ht="20.100000000000001" customHeight="1">
      <c r="A80" s="33"/>
      <c r="B80" s="33"/>
      <c r="C80" s="33"/>
      <c r="D80" s="33"/>
      <c r="E80" s="33"/>
      <c r="F80" s="33"/>
      <c r="G80" s="33"/>
      <c r="I80" s="69"/>
      <c r="J80" s="69"/>
    </row>
    <row r="81" spans="1:14" ht="20.100000000000001" customHeight="1">
      <c r="A81" s="33"/>
      <c r="B81" s="33"/>
      <c r="C81" s="33"/>
      <c r="D81" s="33"/>
      <c r="E81" s="33"/>
      <c r="F81" s="33"/>
      <c r="G81" s="33"/>
      <c r="I81" s="69"/>
      <c r="J81" s="69"/>
    </row>
    <row r="82" spans="1:14" ht="20.100000000000001" customHeight="1">
      <c r="A82" s="581" t="s">
        <v>186</v>
      </c>
      <c r="B82" s="581"/>
      <c r="C82" s="581"/>
      <c r="D82" s="581"/>
      <c r="E82" s="581"/>
      <c r="F82" s="581"/>
      <c r="G82" s="581"/>
      <c r="I82" s="68"/>
      <c r="J82" s="68"/>
      <c r="K82" s="69"/>
    </row>
    <row r="83" spans="1:14" ht="20.100000000000001" customHeight="1">
      <c r="A83" s="581" t="s">
        <v>183</v>
      </c>
      <c r="B83" s="581"/>
      <c r="C83" s="581"/>
      <c r="D83" s="581"/>
      <c r="E83" s="581"/>
      <c r="F83" s="581"/>
      <c r="G83" s="581"/>
      <c r="K83" s="69"/>
    </row>
    <row r="84" spans="1:14" ht="20.100000000000001" customHeight="1">
      <c r="A84" s="581" t="s">
        <v>185</v>
      </c>
      <c r="B84" s="581"/>
      <c r="C84" s="581"/>
      <c r="D84" s="581"/>
      <c r="E84" s="581"/>
      <c r="F84" s="581"/>
      <c r="G84" s="581"/>
    </row>
    <row r="85" spans="1:14" ht="20.100000000000001" customHeight="1">
      <c r="A85" s="33"/>
      <c r="B85" s="33"/>
      <c r="C85" s="33"/>
      <c r="D85" s="33"/>
      <c r="E85" s="33"/>
      <c r="F85" s="33"/>
      <c r="G85" s="33"/>
    </row>
    <row r="86" spans="1:14" ht="20.100000000000001" customHeight="1">
      <c r="B86" s="68"/>
      <c r="C86" s="68"/>
      <c r="D86" s="68"/>
      <c r="E86" s="68"/>
      <c r="F86" s="68"/>
      <c r="G86" s="68"/>
      <c r="J86" s="69"/>
      <c r="K86" s="69"/>
      <c r="L86" s="68"/>
      <c r="M86" s="69"/>
      <c r="N86" s="68"/>
    </row>
    <row r="87" spans="1:14" ht="20.100000000000001" customHeight="1">
      <c r="B87" s="68"/>
      <c r="C87" s="68"/>
      <c r="D87" s="68"/>
      <c r="E87" s="68"/>
      <c r="F87" s="68"/>
      <c r="G87" s="68"/>
      <c r="J87" s="69"/>
      <c r="K87" s="69"/>
      <c r="L87" s="68"/>
      <c r="M87" s="69"/>
      <c r="N87" s="68"/>
    </row>
    <row r="88" spans="1:14" ht="20.100000000000001" customHeight="1">
      <c r="B88" s="68"/>
      <c r="C88" s="68"/>
      <c r="D88" s="68"/>
      <c r="E88" s="68"/>
      <c r="F88" s="68"/>
      <c r="G88" s="68"/>
      <c r="K88" s="69"/>
    </row>
    <row r="89" spans="1:14" ht="20.100000000000001" customHeight="1">
      <c r="A89" s="581" t="s">
        <v>187</v>
      </c>
      <c r="B89" s="581"/>
      <c r="C89" s="581"/>
      <c r="D89" s="581"/>
      <c r="E89" s="581"/>
      <c r="F89" s="581"/>
      <c r="G89" s="581"/>
    </row>
    <row r="90" spans="1:14" ht="20.100000000000001" customHeight="1">
      <c r="A90" s="581"/>
      <c r="B90" s="581"/>
      <c r="C90" s="581"/>
      <c r="D90" s="581"/>
      <c r="E90" s="581"/>
      <c r="F90" s="581"/>
      <c r="G90" s="581"/>
      <c r="J90" s="69"/>
    </row>
    <row r="91" spans="1:14" ht="20.100000000000001" customHeight="1">
      <c r="A91" s="581"/>
      <c r="B91" s="581"/>
      <c r="C91" s="581"/>
      <c r="D91" s="581"/>
      <c r="E91" s="581"/>
      <c r="F91" s="581"/>
      <c r="G91" s="581"/>
      <c r="J91" s="69"/>
    </row>
    <row r="92" spans="1:14" ht="20.100000000000001" customHeight="1">
      <c r="B92" s="68"/>
      <c r="C92" s="68"/>
      <c r="D92" s="68"/>
      <c r="E92" s="68"/>
      <c r="F92" s="68"/>
      <c r="G92" s="69"/>
    </row>
    <row r="93" spans="1:14">
      <c r="G93" s="69"/>
    </row>
  </sheetData>
  <mergeCells count="22">
    <mergeCell ref="A91:G91"/>
    <mergeCell ref="A76:C76"/>
    <mergeCell ref="A82:G82"/>
    <mergeCell ref="D77:G77"/>
    <mergeCell ref="A84:G84"/>
    <mergeCell ref="D76:G76"/>
    <mergeCell ref="A77:C77"/>
    <mergeCell ref="A83:G83"/>
    <mergeCell ref="A89:G89"/>
    <mergeCell ref="B64:G64"/>
    <mergeCell ref="A90:G90"/>
    <mergeCell ref="A1:G1"/>
    <mergeCell ref="A8:G8"/>
    <mergeCell ref="A6:G6"/>
    <mergeCell ref="A4:G4"/>
    <mergeCell ref="A9:G9"/>
    <mergeCell ref="A2:G2"/>
    <mergeCell ref="A7:G7"/>
    <mergeCell ref="A5:G5"/>
    <mergeCell ref="A3:G3"/>
    <mergeCell ref="A10:G10"/>
    <mergeCell ref="B68:G68"/>
  </mergeCells>
  <pageMargins left="0.23622047244094491" right="0.23622047244094491" top="0.39370078740157483" bottom="0.39370078740157483" header="0.31496062992125984" footer="0.31496062992125984"/>
  <pageSetup paperSize="9" scale="71"/>
  <headerFooter alignWithMargins="0">
    <oddHeader>&amp;L&amp;"Arial,Bold"&amp;8&amp;K000000</oddHeader>
    <oddFooter>&amp;R&amp;K000000Page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opLeftCell="A40" zoomScale="60" workbookViewId="0">
      <selection activeCell="E65" sqref="E65"/>
    </sheetView>
  </sheetViews>
  <sheetFormatPr baseColWidth="10" defaultColWidth="11.42578125" defaultRowHeight="16.5"/>
  <cols>
    <col min="1" max="1" width="10.85546875" style="70" customWidth="1"/>
    <col min="2" max="2" width="61" style="71" customWidth="1"/>
    <col min="3" max="3" width="15.28515625" style="70" customWidth="1"/>
    <col min="4" max="4" width="14" style="71" customWidth="1"/>
    <col min="5" max="5" width="20" style="72" customWidth="1"/>
    <col min="6" max="6" width="22.140625" style="73" customWidth="1"/>
    <col min="7" max="7" width="27.5703125" style="72" customWidth="1"/>
    <col min="8" max="8" width="18" style="71" bestFit="1" customWidth="1"/>
    <col min="9" max="9" width="17.5703125" style="71" bestFit="1" customWidth="1"/>
    <col min="10" max="10" width="13.28515625" style="71" bestFit="1" customWidth="1"/>
    <col min="11" max="16384" width="11.42578125" style="71"/>
  </cols>
  <sheetData>
    <row r="1" spans="1:7" ht="18">
      <c r="A1" s="74" t="s">
        <v>91</v>
      </c>
      <c r="B1" s="75"/>
      <c r="C1" s="75"/>
      <c r="D1" s="75"/>
      <c r="E1" s="75"/>
      <c r="F1" s="75"/>
      <c r="G1" s="76"/>
    </row>
    <row r="2" spans="1:7" ht="16.5" customHeight="1">
      <c r="A2" s="77" t="s">
        <v>92</v>
      </c>
      <c r="B2" s="78"/>
      <c r="C2" s="78"/>
      <c r="D2" s="78"/>
      <c r="E2" s="78"/>
      <c r="F2" s="78"/>
      <c r="G2" s="79"/>
    </row>
    <row r="3" spans="1:7" ht="18">
      <c r="A3" s="80" t="s">
        <v>93</v>
      </c>
      <c r="B3" s="81"/>
      <c r="C3" s="81"/>
      <c r="D3" s="81"/>
      <c r="E3" s="81"/>
      <c r="F3" s="81"/>
      <c r="G3" s="82"/>
    </row>
    <row r="4" spans="1:7">
      <c r="A4" s="83"/>
      <c r="B4" s="83"/>
      <c r="C4" s="84"/>
      <c r="D4" s="83"/>
      <c r="E4" s="85"/>
      <c r="F4" s="86"/>
      <c r="G4" s="85"/>
    </row>
    <row r="5" spans="1:7" s="87" customFormat="1" ht="19.5" customHeight="1">
      <c r="A5" s="604" t="s">
        <v>32</v>
      </c>
      <c r="B5" s="605"/>
      <c r="C5" s="605"/>
      <c r="D5" s="605"/>
      <c r="E5" s="605"/>
      <c r="F5" s="605"/>
      <c r="G5" s="606"/>
    </row>
    <row r="6" spans="1:7" s="87" customFormat="1" ht="13.5" customHeight="1">
      <c r="A6" s="83"/>
      <c r="B6" s="83"/>
      <c r="C6" s="83"/>
      <c r="D6" s="83"/>
      <c r="E6" s="85"/>
      <c r="F6" s="86"/>
      <c r="G6" s="85"/>
    </row>
    <row r="7" spans="1:7" s="88" customFormat="1">
      <c r="A7" s="89" t="s">
        <v>4</v>
      </c>
      <c r="B7" s="90" t="s">
        <v>5</v>
      </c>
      <c r="C7" s="89" t="s">
        <v>6</v>
      </c>
      <c r="D7" s="90" t="s">
        <v>7</v>
      </c>
      <c r="E7" s="91" t="s">
        <v>8</v>
      </c>
      <c r="F7" s="92" t="s">
        <v>9</v>
      </c>
      <c r="G7" s="91" t="s">
        <v>10</v>
      </c>
    </row>
    <row r="8" spans="1:7">
      <c r="A8" s="71"/>
      <c r="B8" s="93"/>
      <c r="C8" s="94"/>
      <c r="D8" s="93"/>
      <c r="E8" s="95"/>
      <c r="F8" s="96"/>
    </row>
    <row r="9" spans="1:7" s="88" customFormat="1" ht="17.25" customHeight="1">
      <c r="A9" s="97">
        <v>1</v>
      </c>
      <c r="B9" s="98" t="s">
        <v>21</v>
      </c>
      <c r="C9" s="99"/>
      <c r="D9" s="99"/>
      <c r="E9" s="99"/>
      <c r="F9" s="100"/>
      <c r="G9" s="101"/>
    </row>
    <row r="10" spans="1:7" ht="17.25">
      <c r="A10" s="102">
        <f>A9+0.01</f>
        <v>1.01</v>
      </c>
      <c r="B10" s="103" t="s">
        <v>120</v>
      </c>
      <c r="C10" s="104">
        <v>0.57699999999999996</v>
      </c>
      <c r="D10" s="105" t="s">
        <v>75</v>
      </c>
      <c r="E10" s="106" t="e">
        <f>+#REF!</f>
        <v>#REF!</v>
      </c>
      <c r="F10" s="107" t="e">
        <f>C10*E10</f>
        <v>#REF!</v>
      </c>
    </row>
    <row r="11" spans="1:7" ht="17.25">
      <c r="A11" s="102">
        <f>A10+0.01</f>
        <v>1.02</v>
      </c>
      <c r="B11" s="103" t="s">
        <v>121</v>
      </c>
      <c r="C11" s="104">
        <v>0.57699999999999996</v>
      </c>
      <c r="D11" s="105" t="s">
        <v>75</v>
      </c>
      <c r="E11" s="106" t="e">
        <f>+#REF!</f>
        <v>#REF!</v>
      </c>
      <c r="F11" s="107" t="e">
        <f>C11*E11</f>
        <v>#REF!</v>
      </c>
    </row>
    <row r="12" spans="1:7" ht="17.25">
      <c r="A12" s="102">
        <f>A11+0.01</f>
        <v>1.03</v>
      </c>
      <c r="B12" s="103" t="s">
        <v>122</v>
      </c>
      <c r="C12" s="104">
        <v>0.57699999999999996</v>
      </c>
      <c r="D12" s="105" t="s">
        <v>75</v>
      </c>
      <c r="E12" s="106" t="e">
        <f>+#REF!</f>
        <v>#REF!</v>
      </c>
      <c r="F12" s="107" t="e">
        <f>C12*E12</f>
        <v>#REF!</v>
      </c>
    </row>
    <row r="13" spans="1:7" ht="17.25" customHeight="1">
      <c r="A13" s="108"/>
      <c r="B13" s="109"/>
      <c r="C13" s="110"/>
      <c r="D13" s="111"/>
      <c r="E13" s="112"/>
      <c r="F13" s="113" t="s">
        <v>33</v>
      </c>
      <c r="G13" s="114" t="e">
        <f>SUM(F10:F12)</f>
        <v>#REF!</v>
      </c>
    </row>
    <row r="14" spans="1:7">
      <c r="A14" s="71"/>
      <c r="B14" s="93"/>
      <c r="C14" s="94"/>
      <c r="D14" s="93"/>
      <c r="E14" s="95"/>
      <c r="F14" s="96"/>
    </row>
    <row r="15" spans="1:7" s="88" customFormat="1" ht="17.25" customHeight="1">
      <c r="A15" s="97">
        <f>1+A9</f>
        <v>2</v>
      </c>
      <c r="B15" s="98" t="s">
        <v>26</v>
      </c>
      <c r="C15" s="99"/>
      <c r="D15" s="99"/>
      <c r="E15" s="99"/>
      <c r="F15" s="100"/>
      <c r="G15" s="101"/>
    </row>
    <row r="16" spans="1:7" ht="17.25">
      <c r="A16" s="115">
        <f>A15+0.01</f>
        <v>2.0099999999999998</v>
      </c>
      <c r="B16" s="116" t="s">
        <v>35</v>
      </c>
      <c r="C16" s="117">
        <v>1070.6099999999999</v>
      </c>
      <c r="D16" s="118" t="s">
        <v>1</v>
      </c>
      <c r="E16" s="119" t="e">
        <f>+#REF!</f>
        <v>#REF!</v>
      </c>
      <c r="F16" s="120" t="e">
        <f>C16*E16</f>
        <v>#REF!</v>
      </c>
    </row>
    <row r="17" spans="1:7" ht="17.25">
      <c r="A17" s="115">
        <f>A16+0.01</f>
        <v>2.0199999999999996</v>
      </c>
      <c r="B17" s="116" t="s">
        <v>36</v>
      </c>
      <c r="C17" s="117">
        <f>337.8+300+46+68+56</f>
        <v>807.8</v>
      </c>
      <c r="D17" s="118" t="s">
        <v>1</v>
      </c>
      <c r="E17" s="119" t="e">
        <f>+#REF!</f>
        <v>#REF!</v>
      </c>
      <c r="F17" s="120" t="e">
        <f t="shared" ref="F17:F31" si="0">C17*E17</f>
        <v>#REF!</v>
      </c>
    </row>
    <row r="18" spans="1:7" ht="17.25">
      <c r="A18" s="115">
        <f>A17+0.01</f>
        <v>2.0299999999999994</v>
      </c>
      <c r="B18" s="116" t="s">
        <v>37</v>
      </c>
      <c r="C18" s="117">
        <f>426.6+420+114.4+88.4+78.4+491.86</f>
        <v>1619.6600000000003</v>
      </c>
      <c r="D18" s="118" t="s">
        <v>2</v>
      </c>
      <c r="E18" s="119" t="e">
        <f>+#REF!</f>
        <v>#REF!</v>
      </c>
      <c r="F18" s="120" t="e">
        <f t="shared" si="0"/>
        <v>#REF!</v>
      </c>
    </row>
    <row r="19" spans="1:7" ht="17.25">
      <c r="A19" s="115">
        <f t="shared" ref="A19:A31" si="1">A18+0.01</f>
        <v>2.0399999999999991</v>
      </c>
      <c r="B19" s="116" t="s">
        <v>57</v>
      </c>
      <c r="C19" s="117">
        <f>18*2</f>
        <v>36</v>
      </c>
      <c r="D19" s="118" t="s">
        <v>1</v>
      </c>
      <c r="E19" s="119" t="e">
        <f>+#REF!</f>
        <v>#REF!</v>
      </c>
      <c r="F19" s="120" t="e">
        <f t="shared" si="0"/>
        <v>#REF!</v>
      </c>
    </row>
    <row r="20" spans="1:7" ht="18" customHeight="1">
      <c r="A20" s="115">
        <f t="shared" si="1"/>
        <v>2.0499999999999989</v>
      </c>
      <c r="B20" s="116" t="s">
        <v>38</v>
      </c>
      <c r="C20" s="117">
        <v>85</v>
      </c>
      <c r="D20" s="118" t="s">
        <v>2</v>
      </c>
      <c r="E20" s="119" t="e">
        <f>+#REF!</f>
        <v>#REF!</v>
      </c>
      <c r="F20" s="120" t="e">
        <f t="shared" si="0"/>
        <v>#REF!</v>
      </c>
    </row>
    <row r="21" spans="1:7" ht="17.25">
      <c r="A21" s="115">
        <f t="shared" si="1"/>
        <v>2.0599999999999987</v>
      </c>
      <c r="B21" s="116" t="s">
        <v>40</v>
      </c>
      <c r="C21" s="117">
        <f>+C41*0.4</f>
        <v>2334.5439999999999</v>
      </c>
      <c r="D21" s="118" t="s">
        <v>45</v>
      </c>
      <c r="E21" s="119" t="e">
        <f>+#REF!</f>
        <v>#REF!</v>
      </c>
      <c r="F21" s="120" t="e">
        <f t="shared" si="0"/>
        <v>#REF!</v>
      </c>
    </row>
    <row r="22" spans="1:7" ht="34.5">
      <c r="A22" s="115">
        <f t="shared" si="1"/>
        <v>2.0699999999999985</v>
      </c>
      <c r="B22" s="116" t="s">
        <v>41</v>
      </c>
      <c r="C22" s="117">
        <f>+(C23+C24)*1.3</f>
        <v>908.61160000000007</v>
      </c>
      <c r="D22" s="118" t="s">
        <v>45</v>
      </c>
      <c r="E22" s="119" t="e">
        <f>+#REF!</f>
        <v>#REF!</v>
      </c>
      <c r="F22" s="120" t="e">
        <f t="shared" si="0"/>
        <v>#REF!</v>
      </c>
    </row>
    <row r="23" spans="1:7" ht="34.5">
      <c r="A23" s="115">
        <f t="shared" si="1"/>
        <v>2.0799999999999983</v>
      </c>
      <c r="B23" s="116" t="s">
        <v>192</v>
      </c>
      <c r="C23" s="117">
        <f>+C65*0.2</f>
        <v>323.93200000000007</v>
      </c>
      <c r="D23" s="118" t="s">
        <v>46</v>
      </c>
      <c r="E23" s="119" t="e">
        <f>+#REF!</f>
        <v>#REF!</v>
      </c>
      <c r="F23" s="120" t="e">
        <f t="shared" si="0"/>
        <v>#REF!</v>
      </c>
    </row>
    <row r="24" spans="1:7" ht="17.25">
      <c r="A24" s="115">
        <f t="shared" si="1"/>
        <v>2.0899999999999981</v>
      </c>
      <c r="B24" s="116" t="s">
        <v>42</v>
      </c>
      <c r="C24" s="117">
        <f>7.5*200*0.25</f>
        <v>375</v>
      </c>
      <c r="D24" s="118" t="s">
        <v>46</v>
      </c>
      <c r="E24" s="119" t="e">
        <f>+#REF!</f>
        <v>#REF!</v>
      </c>
      <c r="F24" s="120" t="e">
        <f t="shared" si="0"/>
        <v>#REF!</v>
      </c>
    </row>
    <row r="25" spans="1:7" ht="17.25">
      <c r="A25" s="115">
        <f t="shared" si="1"/>
        <v>2.0999999999999979</v>
      </c>
      <c r="B25" s="116" t="s">
        <v>43</v>
      </c>
      <c r="C25" s="117">
        <f>+C35</f>
        <v>1167.2719999999999</v>
      </c>
      <c r="D25" s="118" t="s">
        <v>1</v>
      </c>
      <c r="E25" s="119" t="e">
        <f>+#REF!</f>
        <v>#REF!</v>
      </c>
      <c r="F25" s="120" t="e">
        <f t="shared" si="0"/>
        <v>#REF!</v>
      </c>
    </row>
    <row r="26" spans="1:7" ht="17.25">
      <c r="A26" s="115">
        <f t="shared" si="1"/>
        <v>2.1099999999999977</v>
      </c>
      <c r="B26" s="116" t="s">
        <v>193</v>
      </c>
      <c r="C26" s="117">
        <f>+C25</f>
        <v>1167.2719999999999</v>
      </c>
      <c r="D26" s="118" t="s">
        <v>1</v>
      </c>
      <c r="E26" s="119" t="e">
        <f>+#REF!</f>
        <v>#REF!</v>
      </c>
      <c r="F26" s="120" t="e">
        <f t="shared" si="0"/>
        <v>#REF!</v>
      </c>
    </row>
    <row r="27" spans="1:7" ht="34.5">
      <c r="A27" s="115">
        <f t="shared" si="1"/>
        <v>2.1199999999999974</v>
      </c>
      <c r="B27" s="116" t="s">
        <v>98</v>
      </c>
      <c r="C27" s="117">
        <f>SUM(C16:C19)*1.15*10</f>
        <v>40641.805</v>
      </c>
      <c r="D27" s="118" t="s">
        <v>99</v>
      </c>
      <c r="E27" s="119" t="e">
        <f>+#REF!*0.1</f>
        <v>#REF!</v>
      </c>
      <c r="F27" s="120" t="e">
        <f t="shared" si="0"/>
        <v>#REF!</v>
      </c>
    </row>
    <row r="28" spans="1:7" ht="22.5" customHeight="1">
      <c r="A28" s="115">
        <f t="shared" si="1"/>
        <v>2.1299999999999972</v>
      </c>
      <c r="B28" s="116" t="s">
        <v>95</v>
      </c>
      <c r="C28" s="117">
        <f>+C22*1.3*10</f>
        <v>11811.950800000002</v>
      </c>
      <c r="D28" s="118" t="s">
        <v>94</v>
      </c>
      <c r="E28" s="119" t="e">
        <f>+#REF!</f>
        <v>#REF!</v>
      </c>
      <c r="F28" s="120" t="e">
        <f t="shared" si="0"/>
        <v>#REF!</v>
      </c>
    </row>
    <row r="29" spans="1:7" ht="17.25">
      <c r="A29" s="115">
        <f t="shared" si="1"/>
        <v>2.139999999999997</v>
      </c>
      <c r="B29" s="116" t="s">
        <v>96</v>
      </c>
      <c r="C29" s="117">
        <f>+C36*1.3*10</f>
        <v>15174.536</v>
      </c>
      <c r="D29" s="118" t="s">
        <v>94</v>
      </c>
      <c r="E29" s="119" t="e">
        <f>+E28</f>
        <v>#REF!</v>
      </c>
      <c r="F29" s="120" t="e">
        <f t="shared" si="0"/>
        <v>#REF!</v>
      </c>
    </row>
    <row r="30" spans="1:7" ht="17.25">
      <c r="A30" s="115">
        <f t="shared" si="1"/>
        <v>2.1499999999999968</v>
      </c>
      <c r="B30" s="116" t="s">
        <v>97</v>
      </c>
      <c r="C30" s="117">
        <f>+C35*1.3*10</f>
        <v>15174.536</v>
      </c>
      <c r="D30" s="118" t="s">
        <v>94</v>
      </c>
      <c r="E30" s="119" t="e">
        <f>+E29</f>
        <v>#REF!</v>
      </c>
      <c r="F30" s="120" t="e">
        <f t="shared" si="0"/>
        <v>#REF!</v>
      </c>
    </row>
    <row r="31" spans="1:7" ht="17.25">
      <c r="A31" s="115">
        <f t="shared" si="1"/>
        <v>2.1599999999999966</v>
      </c>
      <c r="B31" s="116" t="s">
        <v>44</v>
      </c>
      <c r="C31" s="117">
        <f>+C37*1.3*10</f>
        <v>0</v>
      </c>
      <c r="D31" s="118" t="s">
        <v>94</v>
      </c>
      <c r="E31" s="119" t="e">
        <f>+E30</f>
        <v>#REF!</v>
      </c>
      <c r="F31" s="120" t="e">
        <f t="shared" si="0"/>
        <v>#REF!</v>
      </c>
    </row>
    <row r="32" spans="1:7" ht="17.25">
      <c r="A32" s="108"/>
      <c r="B32" s="121"/>
      <c r="C32" s="122"/>
      <c r="D32" s="123"/>
      <c r="E32" s="124"/>
      <c r="F32" s="113" t="s">
        <v>33</v>
      </c>
      <c r="G32" s="114" t="e">
        <f>+SUM(F16:F31)</f>
        <v>#REF!</v>
      </c>
    </row>
    <row r="33" spans="1:7">
      <c r="A33" s="71"/>
      <c r="B33" s="93"/>
      <c r="C33" s="94"/>
      <c r="D33" s="93"/>
      <c r="E33" s="95"/>
      <c r="F33" s="125"/>
    </row>
    <row r="34" spans="1:7" s="88" customFormat="1" ht="17.25" customHeight="1">
      <c r="A34" s="97">
        <f>+A15+1</f>
        <v>3</v>
      </c>
      <c r="B34" s="98" t="s">
        <v>48</v>
      </c>
      <c r="C34" s="99"/>
      <c r="D34" s="99"/>
      <c r="E34" s="99"/>
      <c r="F34" s="100"/>
      <c r="G34" s="101"/>
    </row>
    <row r="35" spans="1:7" ht="17.25" customHeight="1">
      <c r="A35" s="115">
        <f>0.01+A34</f>
        <v>3.01</v>
      </c>
      <c r="B35" s="116" t="s">
        <v>49</v>
      </c>
      <c r="C35" s="117">
        <f>+C41*0.2</f>
        <v>1167.2719999999999</v>
      </c>
      <c r="D35" s="118" t="s">
        <v>46</v>
      </c>
      <c r="E35" s="119" t="e">
        <f>+#REF!</f>
        <v>#REF!</v>
      </c>
      <c r="F35" s="120" t="e">
        <f>+C35*E35</f>
        <v>#REF!</v>
      </c>
    </row>
    <row r="36" spans="1:7" ht="17.25">
      <c r="A36" s="115">
        <f>0.01+A35</f>
        <v>3.0199999999999996</v>
      </c>
      <c r="B36" s="116" t="s">
        <v>50</v>
      </c>
      <c r="C36" s="117">
        <f>+C41*0.2</f>
        <v>1167.2719999999999</v>
      </c>
      <c r="D36" s="118" t="s">
        <v>46</v>
      </c>
      <c r="E36" s="119" t="e">
        <f>+#REF!</f>
        <v>#REF!</v>
      </c>
      <c r="F36" s="120" t="e">
        <f>+C36*E36</f>
        <v>#REF!</v>
      </c>
    </row>
    <row r="37" spans="1:7" ht="17.25">
      <c r="A37" s="115">
        <f>0.01+A36</f>
        <v>3.0299999999999994</v>
      </c>
      <c r="B37" s="116" t="s">
        <v>51</v>
      </c>
      <c r="C37" s="117"/>
      <c r="D37" s="118" t="s">
        <v>46</v>
      </c>
      <c r="E37" s="119" t="e">
        <f>+#REF!</f>
        <v>#REF!</v>
      </c>
      <c r="F37" s="120" t="e">
        <f>+C37*E37</f>
        <v>#REF!</v>
      </c>
    </row>
    <row r="38" spans="1:7" ht="17.25">
      <c r="A38" s="108"/>
      <c r="B38" s="121"/>
      <c r="C38" s="108"/>
      <c r="D38" s="123"/>
      <c r="E38" s="126"/>
      <c r="F38" s="113" t="s">
        <v>33</v>
      </c>
      <c r="G38" s="114" t="e">
        <f>+SUM(F35:F37)</f>
        <v>#REF!</v>
      </c>
    </row>
    <row r="39" spans="1:7" ht="17.25">
      <c r="A39" s="71"/>
      <c r="B39" s="127"/>
      <c r="C39" s="108"/>
      <c r="D39" s="127"/>
      <c r="E39" s="126"/>
      <c r="F39" s="128"/>
    </row>
    <row r="40" spans="1:7" s="88" customFormat="1" ht="17.25" customHeight="1">
      <c r="A40" s="97">
        <f>+A34+1</f>
        <v>4</v>
      </c>
      <c r="B40" s="98" t="s">
        <v>52</v>
      </c>
      <c r="C40" s="99"/>
      <c r="D40" s="99"/>
      <c r="E40" s="99"/>
      <c r="F40" s="100"/>
      <c r="G40" s="101"/>
    </row>
    <row r="41" spans="1:7" ht="34.5">
      <c r="A41" s="115">
        <f>A40+0.01</f>
        <v>4.01</v>
      </c>
      <c r="B41" s="116" t="s">
        <v>53</v>
      </c>
      <c r="C41" s="117">
        <f>1070.61+4765.75</f>
        <v>5836.36</v>
      </c>
      <c r="D41" s="118" t="s">
        <v>1</v>
      </c>
      <c r="E41" s="119" t="e">
        <f>+#REF!</f>
        <v>#REF!</v>
      </c>
      <c r="F41" s="120" t="e">
        <f>C41*E41</f>
        <v>#REF!</v>
      </c>
    </row>
    <row r="42" spans="1:7" ht="17.25">
      <c r="A42" s="115">
        <f>A41+0.01</f>
        <v>4.0199999999999996</v>
      </c>
      <c r="B42" s="116" t="s">
        <v>54</v>
      </c>
      <c r="C42" s="117">
        <f>+C41</f>
        <v>5836.36</v>
      </c>
      <c r="D42" s="118" t="s">
        <v>1</v>
      </c>
      <c r="E42" s="119" t="e">
        <f>+#REF!</f>
        <v>#REF!</v>
      </c>
      <c r="F42" s="120" t="e">
        <f>C42*E42</f>
        <v>#REF!</v>
      </c>
    </row>
    <row r="43" spans="1:7" ht="17.25">
      <c r="A43" s="115">
        <f>A42+0.01</f>
        <v>4.0299999999999994</v>
      </c>
      <c r="B43" s="116" t="s">
        <v>55</v>
      </c>
      <c r="C43" s="117">
        <f>+C42</f>
        <v>5836.36</v>
      </c>
      <c r="D43" s="118" t="s">
        <v>1</v>
      </c>
      <c r="E43" s="119" t="e">
        <f>+#REF!</f>
        <v>#REF!</v>
      </c>
      <c r="F43" s="120" t="e">
        <f>C43*E43</f>
        <v>#REF!</v>
      </c>
    </row>
    <row r="44" spans="1:7" ht="21.75" customHeight="1">
      <c r="A44" s="108"/>
      <c r="B44" s="121"/>
      <c r="C44" s="122"/>
      <c r="D44" s="123"/>
      <c r="E44" s="124"/>
      <c r="F44" s="113" t="s">
        <v>33</v>
      </c>
      <c r="G44" s="114" t="e">
        <f>SUM(F41:F43)</f>
        <v>#REF!</v>
      </c>
    </row>
    <row r="45" spans="1:7" ht="17.25">
      <c r="A45" s="71"/>
      <c r="B45" s="121"/>
      <c r="C45" s="122"/>
      <c r="D45" s="123"/>
      <c r="E45" s="124"/>
      <c r="F45" s="129"/>
    </row>
    <row r="46" spans="1:7" s="88" customFormat="1" ht="17.25" customHeight="1">
      <c r="A46" s="97">
        <f>1+A40</f>
        <v>5</v>
      </c>
      <c r="B46" s="98" t="s">
        <v>101</v>
      </c>
      <c r="C46" s="99"/>
      <c r="D46" s="99"/>
      <c r="E46" s="99"/>
      <c r="F46" s="100"/>
      <c r="G46" s="101"/>
    </row>
    <row r="47" spans="1:7" ht="17.25">
      <c r="A47" s="102">
        <f>0.01+A46</f>
        <v>5.01</v>
      </c>
      <c r="B47" s="103" t="s">
        <v>56</v>
      </c>
      <c r="C47" s="104">
        <v>0.5</v>
      </c>
      <c r="D47" s="105" t="s">
        <v>0</v>
      </c>
      <c r="E47" s="106" t="e">
        <f>+#REF!</f>
        <v>#REF!</v>
      </c>
      <c r="F47" s="107" t="e">
        <f>+C47*E47</f>
        <v>#REF!</v>
      </c>
    </row>
    <row r="48" spans="1:7" ht="17.25">
      <c r="A48" s="108"/>
      <c r="B48" s="121"/>
      <c r="C48" s="122"/>
      <c r="D48" s="123"/>
      <c r="E48" s="124"/>
      <c r="F48" s="113" t="s">
        <v>33</v>
      </c>
      <c r="G48" s="114" t="e">
        <f>SUM(F47:F47)</f>
        <v>#REF!</v>
      </c>
    </row>
    <row r="49" spans="1:7" ht="17.25">
      <c r="A49" s="71"/>
      <c r="B49" s="121"/>
      <c r="C49" s="122"/>
      <c r="D49" s="123"/>
      <c r="E49" s="124"/>
      <c r="F49" s="129"/>
    </row>
    <row r="50" spans="1:7" s="88" customFormat="1" ht="17.25" customHeight="1">
      <c r="A50" s="97">
        <f>1+A46</f>
        <v>6</v>
      </c>
      <c r="B50" s="98" t="s">
        <v>58</v>
      </c>
      <c r="C50" s="99"/>
      <c r="D50" s="99"/>
      <c r="E50" s="99"/>
      <c r="F50" s="100"/>
      <c r="G50" s="101"/>
    </row>
    <row r="51" spans="1:7" ht="17.25">
      <c r="A51" s="115">
        <f>A50+0.01</f>
        <v>6.01</v>
      </c>
      <c r="B51" s="116" t="s">
        <v>119</v>
      </c>
      <c r="C51" s="117">
        <v>47</v>
      </c>
      <c r="D51" s="118" t="s">
        <v>2</v>
      </c>
      <c r="E51" s="119" t="e">
        <f>+#REF!</f>
        <v>#REF!</v>
      </c>
      <c r="F51" s="120" t="e">
        <f>C51*E51</f>
        <v>#REF!</v>
      </c>
    </row>
    <row r="52" spans="1:7" ht="17.25">
      <c r="A52" s="115">
        <f>A51+0.01</f>
        <v>6.02</v>
      </c>
      <c r="B52" s="116" t="s">
        <v>59</v>
      </c>
      <c r="C52" s="117">
        <f>47*1.5*0.1</f>
        <v>7.0500000000000007</v>
      </c>
      <c r="D52" s="118" t="s">
        <v>46</v>
      </c>
      <c r="E52" s="119" t="e">
        <f>+#REF!</f>
        <v>#REF!</v>
      </c>
      <c r="F52" s="120" t="e">
        <f>C52*E52</f>
        <v>#REF!</v>
      </c>
    </row>
    <row r="53" spans="1:7" ht="36" customHeight="1">
      <c r="A53" s="115">
        <f>A52+0.01</f>
        <v>6.0299999999999994</v>
      </c>
      <c r="B53" s="116" t="s">
        <v>60</v>
      </c>
      <c r="C53" s="117">
        <f>47*1.5*0.6</f>
        <v>42.3</v>
      </c>
      <c r="D53" s="118" t="s">
        <v>46</v>
      </c>
      <c r="E53" s="119" t="e">
        <f>+#REF!</f>
        <v>#REF!</v>
      </c>
      <c r="F53" s="120" t="e">
        <f>C53*E53</f>
        <v>#REF!</v>
      </c>
    </row>
    <row r="54" spans="1:7" ht="17.25">
      <c r="A54" s="108"/>
      <c r="B54" s="121"/>
      <c r="C54" s="122"/>
      <c r="D54" s="123"/>
      <c r="E54" s="124"/>
      <c r="F54" s="113" t="s">
        <v>33</v>
      </c>
      <c r="G54" s="114" t="e">
        <f>SUM(F51:F53)</f>
        <v>#REF!</v>
      </c>
    </row>
    <row r="55" spans="1:7" ht="17.25">
      <c r="A55" s="71"/>
      <c r="B55" s="121"/>
      <c r="C55" s="122"/>
      <c r="D55" s="123"/>
      <c r="E55" s="124"/>
      <c r="F55" s="129"/>
    </row>
    <row r="56" spans="1:7" s="130" customFormat="1" ht="18">
      <c r="A56" s="97">
        <f>+A50+1</f>
        <v>7</v>
      </c>
      <c r="B56" s="98" t="s">
        <v>102</v>
      </c>
      <c r="C56" s="99"/>
      <c r="D56" s="99"/>
      <c r="E56" s="99"/>
      <c r="F56" s="131"/>
      <c r="G56" s="101"/>
    </row>
    <row r="57" spans="1:7" s="130" customFormat="1" ht="17.25">
      <c r="A57" s="115">
        <f>+A56+0.01</f>
        <v>7.01</v>
      </c>
      <c r="B57" s="116" t="s">
        <v>103</v>
      </c>
      <c r="C57" s="117">
        <v>1070</v>
      </c>
      <c r="D57" s="118" t="s">
        <v>2</v>
      </c>
      <c r="E57" s="119" t="e">
        <f>+#REF!</f>
        <v>#REF!</v>
      </c>
      <c r="F57" s="120" t="e">
        <f>ROUND(E57*C57,2)</f>
        <v>#REF!</v>
      </c>
      <c r="G57" s="72"/>
    </row>
    <row r="58" spans="1:7" s="130" customFormat="1" ht="17.25">
      <c r="A58" s="115">
        <f>+A57+0.01</f>
        <v>7.02</v>
      </c>
      <c r="B58" s="116" t="s">
        <v>104</v>
      </c>
      <c r="C58" s="117">
        <f>+C57/6</f>
        <v>178.33333333333334</v>
      </c>
      <c r="D58" s="118" t="s">
        <v>1</v>
      </c>
      <c r="E58" s="119" t="e">
        <f>+#REF!</f>
        <v>#REF!</v>
      </c>
      <c r="F58" s="120" t="e">
        <f>ROUND(E58*C58,2)</f>
        <v>#REF!</v>
      </c>
      <c r="G58" s="72"/>
    </row>
    <row r="59" spans="1:7" s="130" customFormat="1" ht="34.5">
      <c r="A59" s="115">
        <f>+A58+0.01</f>
        <v>7.0299999999999994</v>
      </c>
      <c r="B59" s="116" t="s">
        <v>106</v>
      </c>
      <c r="C59" s="117">
        <v>6</v>
      </c>
      <c r="D59" s="118" t="s">
        <v>67</v>
      </c>
      <c r="E59" s="119" t="e">
        <f>+#REF!</f>
        <v>#REF!</v>
      </c>
      <c r="F59" s="120" t="e">
        <f>ROUND(E59*C59,2)</f>
        <v>#REF!</v>
      </c>
      <c r="G59" s="72"/>
    </row>
    <row r="60" spans="1:7" s="130" customFormat="1" ht="17.25">
      <c r="A60" s="115">
        <f>+A59+0.01</f>
        <v>7.0399999999999991</v>
      </c>
      <c r="B60" s="103" t="s">
        <v>107</v>
      </c>
      <c r="C60" s="104">
        <v>4</v>
      </c>
      <c r="D60" s="105" t="s">
        <v>67</v>
      </c>
      <c r="E60" s="119" t="e">
        <f>+#REF!</f>
        <v>#REF!</v>
      </c>
      <c r="F60" s="120" t="e">
        <f>ROUND(E60*C60,2)</f>
        <v>#REF!</v>
      </c>
      <c r="G60" s="132"/>
    </row>
    <row r="61" spans="1:7" s="130" customFormat="1" ht="17.25">
      <c r="A61" s="133"/>
      <c r="B61" s="121"/>
      <c r="C61" s="122"/>
      <c r="D61" s="123"/>
      <c r="E61" s="124"/>
      <c r="F61" s="134" t="s">
        <v>33</v>
      </c>
      <c r="G61" s="114" t="e">
        <f>SUM(F57:F60)</f>
        <v>#REF!</v>
      </c>
    </row>
    <row r="62" spans="1:7" ht="17.25">
      <c r="A62" s="71"/>
      <c r="B62" s="121"/>
      <c r="C62" s="122"/>
      <c r="D62" s="123"/>
      <c r="E62" s="124"/>
      <c r="F62" s="129"/>
    </row>
    <row r="63" spans="1:7" s="88" customFormat="1" ht="17.25" customHeight="1">
      <c r="A63" s="97">
        <f>+A56+1</f>
        <v>8</v>
      </c>
      <c r="B63" s="98" t="s">
        <v>61</v>
      </c>
      <c r="C63" s="99"/>
      <c r="D63" s="99"/>
      <c r="E63" s="99"/>
      <c r="F63" s="100"/>
      <c r="G63" s="101"/>
    </row>
    <row r="64" spans="1:7" ht="17.25">
      <c r="A64" s="115">
        <f>A63+0.01</f>
        <v>8.01</v>
      </c>
      <c r="B64" s="116" t="s">
        <v>62</v>
      </c>
      <c r="C64" s="117">
        <f>337.8+524.5+86+68+56</f>
        <v>1072.3</v>
      </c>
      <c r="D64" s="118" t="s">
        <v>2</v>
      </c>
      <c r="E64" s="119" t="e">
        <f>+#REF!</f>
        <v>#REF!</v>
      </c>
      <c r="F64" s="120" t="e">
        <f>C64*E64</f>
        <v>#REF!</v>
      </c>
    </row>
    <row r="65" spans="1:10" ht="17.25">
      <c r="A65" s="115">
        <f>A64+0.01</f>
        <v>8.02</v>
      </c>
      <c r="B65" s="116" t="s">
        <v>191</v>
      </c>
      <c r="C65" s="117">
        <f>426.6+420+114.4+88.4+78.4+491.86</f>
        <v>1619.6600000000003</v>
      </c>
      <c r="D65" s="118" t="s">
        <v>1</v>
      </c>
      <c r="E65" s="119" t="e">
        <f>+#REF!</f>
        <v>#REF!</v>
      </c>
      <c r="F65" s="120" t="e">
        <f>C65*E65</f>
        <v>#REF!</v>
      </c>
    </row>
    <row r="66" spans="1:10" ht="17.25">
      <c r="A66" s="115">
        <f>A65+0.01</f>
        <v>8.0299999999999994</v>
      </c>
      <c r="B66" s="116" t="s">
        <v>64</v>
      </c>
      <c r="C66" s="117">
        <v>1</v>
      </c>
      <c r="D66" s="118" t="s">
        <v>39</v>
      </c>
      <c r="E66" s="119">
        <v>50000</v>
      </c>
      <c r="F66" s="120">
        <f>C66*E66</f>
        <v>50000</v>
      </c>
    </row>
    <row r="67" spans="1:10" ht="17.25">
      <c r="A67" s="108"/>
      <c r="B67" s="121"/>
      <c r="C67" s="122"/>
      <c r="D67" s="123"/>
      <c r="E67" s="124"/>
      <c r="F67" s="113" t="s">
        <v>33</v>
      </c>
      <c r="G67" s="114" t="e">
        <f>SUM(F64:F66)</f>
        <v>#REF!</v>
      </c>
    </row>
    <row r="68" spans="1:10" ht="17.25">
      <c r="A68" s="71"/>
      <c r="B68" s="121"/>
      <c r="C68" s="122"/>
      <c r="D68" s="123"/>
      <c r="E68" s="124"/>
      <c r="F68" s="129"/>
    </row>
    <row r="69" spans="1:10">
      <c r="A69" s="71"/>
      <c r="C69" s="71"/>
    </row>
    <row r="70" spans="1:10" s="88" customFormat="1" ht="18">
      <c r="A70" s="135" t="s">
        <v>27</v>
      </c>
      <c r="B70" s="136"/>
      <c r="C70" s="136"/>
      <c r="D70" s="136"/>
      <c r="E70" s="136"/>
      <c r="F70" s="137"/>
      <c r="G70" s="138" t="e">
        <f>SUM(F9:F67)</f>
        <v>#REF!</v>
      </c>
      <c r="H70" s="88" t="e">
        <f>+G67+G61+G54+G48+G44+G38+G32+G13</f>
        <v>#REF!</v>
      </c>
    </row>
    <row r="71" spans="1:10">
      <c r="A71" s="71"/>
      <c r="C71" s="71"/>
    </row>
    <row r="72" spans="1:10" s="88" customFormat="1" ht="18">
      <c r="A72" s="97"/>
      <c r="B72" s="139" t="s">
        <v>11</v>
      </c>
      <c r="C72" s="140"/>
      <c r="D72" s="140"/>
      <c r="E72" s="140"/>
      <c r="F72" s="140"/>
      <c r="G72" s="141"/>
      <c r="H72" s="142"/>
      <c r="I72" s="142"/>
      <c r="J72" s="143"/>
    </row>
    <row r="73" spans="1:10" ht="17.25">
      <c r="A73" s="102"/>
      <c r="B73" s="144" t="s">
        <v>12</v>
      </c>
      <c r="C73" s="102">
        <v>10</v>
      </c>
      <c r="D73" s="145" t="s">
        <v>13</v>
      </c>
      <c r="E73" s="146"/>
      <c r="F73" s="147"/>
      <c r="G73" s="146" t="e">
        <f>+G70*C73%</f>
        <v>#REF!</v>
      </c>
      <c r="H73" s="148"/>
      <c r="I73" s="148"/>
      <c r="J73" s="149"/>
    </row>
    <row r="74" spans="1:10" ht="17.25">
      <c r="A74" s="102"/>
      <c r="B74" s="144" t="s">
        <v>14</v>
      </c>
      <c r="C74" s="102">
        <v>0.1</v>
      </c>
      <c r="D74" s="145" t="s">
        <v>13</v>
      </c>
      <c r="E74" s="146"/>
      <c r="F74" s="147"/>
      <c r="G74" s="146" t="e">
        <f>+G70*C74%</f>
        <v>#REF!</v>
      </c>
      <c r="H74" s="148"/>
      <c r="I74" s="148"/>
      <c r="J74" s="149"/>
    </row>
    <row r="75" spans="1:10" ht="17.25">
      <c r="A75" s="102"/>
      <c r="B75" s="144" t="s">
        <v>15</v>
      </c>
      <c r="C75" s="102">
        <v>4</v>
      </c>
      <c r="D75" s="145" t="s">
        <v>13</v>
      </c>
      <c r="E75" s="146"/>
      <c r="F75" s="147"/>
      <c r="G75" s="146" t="e">
        <f>+G70*C75%</f>
        <v>#REF!</v>
      </c>
      <c r="H75" s="148"/>
      <c r="I75" s="148"/>
      <c r="J75" s="149"/>
    </row>
    <row r="76" spans="1:10" ht="17.25">
      <c r="A76" s="102"/>
      <c r="B76" s="144" t="s">
        <v>16</v>
      </c>
      <c r="C76" s="102">
        <v>3</v>
      </c>
      <c r="D76" s="145" t="s">
        <v>13</v>
      </c>
      <c r="E76" s="146"/>
      <c r="F76" s="147"/>
      <c r="G76" s="146" t="e">
        <f>+G70*C76%</f>
        <v>#REF!</v>
      </c>
      <c r="H76" s="148"/>
      <c r="I76" s="148"/>
      <c r="J76" s="149"/>
    </row>
    <row r="77" spans="1:10" ht="17.25">
      <c r="A77" s="102"/>
      <c r="B77" s="144" t="s">
        <v>17</v>
      </c>
      <c r="C77" s="102">
        <v>1</v>
      </c>
      <c r="D77" s="145" t="s">
        <v>13</v>
      </c>
      <c r="E77" s="146"/>
      <c r="F77" s="147"/>
      <c r="G77" s="146" t="e">
        <f>+G70*C77%</f>
        <v>#REF!</v>
      </c>
      <c r="H77" s="148"/>
      <c r="I77" s="148"/>
      <c r="J77" s="149"/>
    </row>
    <row r="78" spans="1:10" ht="17.25">
      <c r="A78" s="102"/>
      <c r="B78" s="144" t="s">
        <v>18</v>
      </c>
      <c r="C78" s="102">
        <v>2.25</v>
      </c>
      <c r="D78" s="145" t="s">
        <v>13</v>
      </c>
      <c r="E78" s="146"/>
      <c r="F78" s="147"/>
      <c r="G78" s="146" t="e">
        <f>+G70*C78%</f>
        <v>#REF!</v>
      </c>
      <c r="H78" s="148"/>
      <c r="I78" s="148"/>
      <c r="J78" s="149"/>
    </row>
    <row r="79" spans="1:10" ht="17.25">
      <c r="A79" s="102"/>
      <c r="B79" s="144" t="s">
        <v>19</v>
      </c>
      <c r="C79" s="102">
        <v>4</v>
      </c>
      <c r="D79" s="145" t="s">
        <v>13</v>
      </c>
      <c r="E79" s="146"/>
      <c r="F79" s="147"/>
      <c r="G79" s="146" t="e">
        <f>+G70*C79%</f>
        <v>#REF!</v>
      </c>
      <c r="H79" s="148"/>
      <c r="I79" s="148"/>
      <c r="J79" s="149"/>
    </row>
    <row r="80" spans="1:10" ht="17.25">
      <c r="A80" s="102"/>
      <c r="B80" s="144" t="s">
        <v>20</v>
      </c>
      <c r="C80" s="102">
        <v>18</v>
      </c>
      <c r="D80" s="145" t="s">
        <v>13</v>
      </c>
      <c r="E80" s="146"/>
      <c r="F80" s="147"/>
      <c r="G80" s="146" t="e">
        <f>+G73*C80%</f>
        <v>#REF!</v>
      </c>
      <c r="H80" s="148"/>
      <c r="I80" s="148"/>
      <c r="J80" s="149"/>
    </row>
    <row r="81" spans="1:10" ht="34.5">
      <c r="A81" s="115"/>
      <c r="B81" s="150" t="s">
        <v>116</v>
      </c>
      <c r="C81" s="144"/>
      <c r="D81" s="144"/>
      <c r="E81" s="144"/>
      <c r="F81" s="144"/>
      <c r="G81" s="151">
        <f>+((5836.36*1.25*0.0508)*3369.71)*0.18</f>
        <v>224791.988693508</v>
      </c>
      <c r="H81" s="148"/>
      <c r="I81" s="148"/>
      <c r="J81" s="149"/>
    </row>
    <row r="82" spans="1:10" ht="13.5" customHeight="1">
      <c r="A82" s="71"/>
      <c r="C82" s="71"/>
      <c r="I82" s="148"/>
      <c r="J82" s="149"/>
    </row>
    <row r="83" spans="1:10" s="152" customFormat="1" ht="18">
      <c r="A83" s="135" t="s">
        <v>28</v>
      </c>
      <c r="B83" s="136"/>
      <c r="C83" s="136"/>
      <c r="D83" s="136"/>
      <c r="E83" s="136"/>
      <c r="F83" s="137"/>
      <c r="G83" s="138" t="e">
        <f>SUM(G73:G82)</f>
        <v>#REF!</v>
      </c>
      <c r="H83" s="88"/>
      <c r="I83" s="142"/>
      <c r="J83" s="143"/>
    </row>
    <row r="84" spans="1:10" s="152" customFormat="1" ht="15.75" customHeight="1">
      <c r="A84" s="153"/>
      <c r="B84" s="153"/>
      <c r="C84" s="153"/>
      <c r="D84" s="153"/>
      <c r="E84" s="153"/>
      <c r="F84" s="153"/>
      <c r="G84" s="153"/>
      <c r="H84" s="142"/>
      <c r="I84" s="142"/>
      <c r="J84" s="143"/>
    </row>
    <row r="85" spans="1:10" s="154" customFormat="1" ht="18">
      <c r="A85" s="135" t="s">
        <v>34</v>
      </c>
      <c r="B85" s="136"/>
      <c r="C85" s="136"/>
      <c r="D85" s="136"/>
      <c r="E85" s="136"/>
      <c r="F85" s="137"/>
      <c r="G85" s="138" t="e">
        <f>+G83+G70</f>
        <v>#REF!</v>
      </c>
      <c r="H85" s="142"/>
      <c r="I85" s="142"/>
      <c r="J85" s="143"/>
    </row>
    <row r="86" spans="1:10" s="88" customFormat="1" ht="18">
      <c r="A86" s="155"/>
      <c r="B86" s="156"/>
      <c r="C86" s="157"/>
      <c r="D86" s="156"/>
      <c r="E86" s="158"/>
      <c r="F86" s="159"/>
      <c r="H86" s="158"/>
      <c r="I86" s="142"/>
      <c r="J86" s="142"/>
    </row>
    <row r="87" spans="1:10" s="88" customFormat="1" ht="18">
      <c r="A87" s="139" t="s">
        <v>22</v>
      </c>
      <c r="B87" s="140"/>
      <c r="C87" s="140"/>
      <c r="D87" s="140"/>
      <c r="E87" s="140"/>
      <c r="F87" s="140"/>
      <c r="G87" s="141"/>
      <c r="H87" s="142"/>
      <c r="I87" s="142"/>
      <c r="J87" s="143"/>
    </row>
    <row r="88" spans="1:10" ht="33.75" customHeight="1">
      <c r="A88" s="160" t="s">
        <v>29</v>
      </c>
      <c r="B88" s="603" t="s">
        <v>23</v>
      </c>
      <c r="C88" s="603"/>
      <c r="D88" s="603"/>
      <c r="E88" s="603"/>
      <c r="F88" s="603"/>
      <c r="G88" s="161"/>
      <c r="H88" s="148"/>
      <c r="I88" s="148"/>
      <c r="J88" s="149"/>
    </row>
    <row r="89" spans="1:10" ht="17.25">
      <c r="A89" s="160" t="s">
        <v>30</v>
      </c>
      <c r="B89" s="162" t="s">
        <v>24</v>
      </c>
      <c r="C89" s="162"/>
      <c r="D89" s="162"/>
      <c r="E89" s="162"/>
      <c r="F89" s="162"/>
      <c r="G89" s="163"/>
      <c r="H89" s="148"/>
      <c r="I89" s="148"/>
      <c r="J89" s="149"/>
    </row>
    <row r="90" spans="1:10" ht="17.25">
      <c r="A90" s="164" t="s">
        <v>31</v>
      </c>
      <c r="B90" s="165" t="s">
        <v>25</v>
      </c>
      <c r="C90" s="165"/>
      <c r="D90" s="165"/>
      <c r="E90" s="165"/>
      <c r="F90" s="165"/>
      <c r="G90" s="166"/>
      <c r="H90" s="148"/>
      <c r="I90" s="148"/>
      <c r="J90" s="149"/>
    </row>
    <row r="91" spans="1:10" ht="17.25">
      <c r="A91" s="167"/>
      <c r="B91" s="162"/>
      <c r="C91" s="162"/>
      <c r="D91" s="162"/>
      <c r="E91" s="168"/>
      <c r="F91" s="169"/>
      <c r="G91" s="168"/>
      <c r="H91" s="148"/>
      <c r="I91" s="148"/>
      <c r="J91" s="149"/>
    </row>
    <row r="92" spans="1:10" ht="17.25">
      <c r="A92" s="167"/>
      <c r="B92" s="162"/>
      <c r="C92" s="162"/>
      <c r="D92" s="162"/>
      <c r="E92" s="168"/>
      <c r="F92" s="169"/>
      <c r="G92" s="168"/>
      <c r="H92" s="148"/>
      <c r="I92" s="148"/>
      <c r="J92" s="149"/>
    </row>
    <row r="93" spans="1:10" ht="17.25">
      <c r="A93" s="167"/>
      <c r="B93" s="162"/>
      <c r="C93" s="162"/>
      <c r="D93" s="162"/>
      <c r="E93" s="168"/>
      <c r="F93" s="169"/>
      <c r="G93" s="168"/>
      <c r="H93" s="148"/>
      <c r="I93" s="148"/>
      <c r="J93" s="149"/>
    </row>
    <row r="94" spans="1:10" ht="17.25">
      <c r="A94" s="167"/>
      <c r="B94" s="162"/>
      <c r="C94" s="162"/>
      <c r="D94" s="162"/>
      <c r="E94" s="168"/>
      <c r="F94" s="169"/>
      <c r="G94" s="168"/>
      <c r="H94" s="148"/>
      <c r="I94" s="148"/>
      <c r="J94" s="149"/>
    </row>
    <row r="95" spans="1:10" ht="17.25">
      <c r="A95" s="167"/>
      <c r="B95" s="162"/>
      <c r="C95" s="162"/>
      <c r="D95" s="162"/>
      <c r="E95" s="168"/>
      <c r="F95" s="169"/>
      <c r="G95" s="168"/>
      <c r="H95" s="148"/>
      <c r="I95" s="148"/>
      <c r="J95" s="149"/>
    </row>
    <row r="96" spans="1:10" ht="17.25">
      <c r="A96" s="167"/>
      <c r="B96" s="162"/>
      <c r="C96" s="162"/>
      <c r="D96" s="162"/>
      <c r="E96" s="168"/>
      <c r="F96" s="169"/>
      <c r="G96" s="168"/>
      <c r="H96" s="148"/>
      <c r="I96" s="148"/>
      <c r="J96" s="149"/>
    </row>
    <row r="97" spans="1:10" ht="17.25">
      <c r="A97" s="167"/>
      <c r="B97" s="162"/>
      <c r="C97" s="162"/>
      <c r="D97" s="162"/>
      <c r="E97" s="168"/>
      <c r="F97" s="169"/>
      <c r="G97" s="168"/>
      <c r="H97" s="148"/>
      <c r="I97" s="148"/>
      <c r="J97" s="149"/>
    </row>
    <row r="98" spans="1:10" ht="17.25">
      <c r="A98" s="167"/>
      <c r="B98" s="162"/>
      <c r="C98" s="162"/>
      <c r="D98" s="162"/>
      <c r="E98" s="168"/>
      <c r="F98" s="169"/>
      <c r="G98" s="168"/>
      <c r="H98" s="148"/>
      <c r="I98" s="148"/>
      <c r="J98" s="149"/>
    </row>
    <row r="99" spans="1:10" ht="17.25">
      <c r="A99" s="111"/>
      <c r="B99" s="127"/>
      <c r="C99" s="170"/>
      <c r="D99" s="171"/>
      <c r="E99" s="112"/>
      <c r="F99" s="128"/>
      <c r="G99" s="112"/>
      <c r="H99" s="148"/>
      <c r="I99" s="148"/>
      <c r="J99" s="149"/>
    </row>
    <row r="100" spans="1:10" ht="17.25">
      <c r="A100" s="111"/>
      <c r="B100" s="127"/>
      <c r="C100" s="170"/>
      <c r="D100" s="171"/>
      <c r="E100" s="112"/>
      <c r="F100" s="128"/>
      <c r="G100" s="112"/>
      <c r="H100" s="148"/>
      <c r="I100" s="148"/>
      <c r="J100" s="172"/>
    </row>
    <row r="101" spans="1:10" ht="17.25">
      <c r="A101" s="111"/>
      <c r="B101" s="127"/>
      <c r="C101" s="170"/>
      <c r="D101" s="171"/>
      <c r="E101" s="112"/>
      <c r="F101" s="128"/>
      <c r="G101" s="112"/>
      <c r="H101" s="148"/>
      <c r="I101" s="148"/>
      <c r="J101" s="149"/>
    </row>
    <row r="102" spans="1:10" ht="17.25">
      <c r="A102" s="173"/>
      <c r="B102" s="174"/>
      <c r="C102" s="175"/>
      <c r="D102" s="174"/>
      <c r="E102" s="176"/>
      <c r="F102" s="177"/>
      <c r="G102" s="178"/>
      <c r="H102" s="148"/>
      <c r="I102" s="148"/>
      <c r="J102" s="149"/>
    </row>
    <row r="103" spans="1:10" ht="17.25">
      <c r="A103" s="179"/>
      <c r="B103" s="180"/>
      <c r="C103" s="181"/>
      <c r="D103" s="181"/>
      <c r="E103" s="181"/>
      <c r="F103" s="181"/>
      <c r="G103" s="181"/>
      <c r="H103" s="148"/>
      <c r="I103" s="148"/>
      <c r="J103" s="149"/>
    </row>
    <row r="104" spans="1:10" ht="17.25">
      <c r="A104" s="179"/>
      <c r="B104" s="180"/>
      <c r="C104" s="181"/>
      <c r="D104" s="181"/>
      <c r="E104" s="181"/>
      <c r="F104" s="181"/>
      <c r="G104" s="181"/>
      <c r="H104" s="148"/>
      <c r="I104" s="148"/>
      <c r="J104" s="149"/>
    </row>
    <row r="105" spans="1:10" ht="70.5" customHeight="1">
      <c r="A105" s="182"/>
      <c r="B105" s="182"/>
      <c r="C105" s="183"/>
      <c r="D105" s="183"/>
      <c r="E105" s="183"/>
      <c r="F105" s="183"/>
      <c r="G105" s="183"/>
      <c r="H105" s="148"/>
      <c r="I105" s="148"/>
      <c r="J105" s="149"/>
    </row>
    <row r="106" spans="1:10" ht="17.25">
      <c r="A106" s="179"/>
      <c r="B106" s="184"/>
      <c r="C106" s="185"/>
      <c r="D106" s="185"/>
      <c r="E106" s="185"/>
      <c r="F106" s="185"/>
      <c r="G106" s="185"/>
      <c r="H106" s="148"/>
      <c r="I106" s="148"/>
      <c r="J106" s="149"/>
    </row>
    <row r="107" spans="1:10" ht="17.25">
      <c r="A107" s="179"/>
      <c r="B107" s="186"/>
      <c r="C107" s="182"/>
      <c r="D107" s="182"/>
      <c r="E107" s="187"/>
      <c r="F107" s="188"/>
      <c r="G107" s="189"/>
      <c r="H107" s="148"/>
      <c r="I107" s="148"/>
      <c r="J107" s="149"/>
    </row>
    <row r="108" spans="1:10" ht="17.25">
      <c r="A108" s="179"/>
      <c r="B108" s="186"/>
      <c r="C108" s="182"/>
      <c r="D108" s="182"/>
      <c r="E108" s="187"/>
      <c r="F108" s="188"/>
      <c r="G108" s="189"/>
      <c r="H108" s="148"/>
      <c r="I108" s="148"/>
      <c r="J108" s="149"/>
    </row>
    <row r="109" spans="1:10" ht="15" customHeight="1">
      <c r="A109" s="179"/>
      <c r="B109" s="186"/>
      <c r="C109" s="182"/>
      <c r="D109" s="182"/>
      <c r="E109" s="187"/>
      <c r="F109" s="188"/>
      <c r="G109" s="189"/>
      <c r="H109" s="148"/>
      <c r="I109" s="148"/>
      <c r="J109" s="149"/>
    </row>
    <row r="110" spans="1:10" ht="17.25">
      <c r="A110" s="179"/>
      <c r="B110" s="186"/>
      <c r="C110" s="182"/>
      <c r="D110" s="182"/>
      <c r="E110" s="187"/>
      <c r="F110" s="188"/>
      <c r="G110" s="189"/>
      <c r="H110" s="148"/>
      <c r="I110" s="148"/>
      <c r="J110" s="149"/>
    </row>
    <row r="111" spans="1:10" ht="17.25">
      <c r="A111" s="179"/>
      <c r="B111" s="186"/>
      <c r="C111" s="182"/>
      <c r="D111" s="182"/>
      <c r="E111" s="187"/>
      <c r="F111" s="188"/>
      <c r="G111" s="189"/>
      <c r="H111" s="148"/>
      <c r="I111" s="148"/>
      <c r="J111" s="149"/>
    </row>
    <row r="112" spans="1:10" ht="17.25">
      <c r="A112" s="181"/>
      <c r="B112" s="181"/>
      <c r="C112" s="181"/>
      <c r="D112" s="181"/>
      <c r="E112" s="181"/>
      <c r="F112" s="181"/>
      <c r="G112" s="181"/>
      <c r="H112" s="148"/>
      <c r="I112" s="148"/>
      <c r="J112" s="149"/>
    </row>
    <row r="113" spans="1:10" ht="17.25">
      <c r="A113" s="179"/>
      <c r="B113" s="181"/>
      <c r="C113" s="181"/>
      <c r="D113" s="181"/>
      <c r="E113" s="181"/>
      <c r="F113" s="181"/>
      <c r="G113" s="181"/>
      <c r="H113" s="148"/>
      <c r="I113" s="148"/>
      <c r="J113" s="149"/>
    </row>
    <row r="114" spans="1:10">
      <c r="A114" s="183"/>
      <c r="B114" s="183"/>
      <c r="C114" s="183"/>
      <c r="D114" s="183"/>
      <c r="E114" s="183"/>
      <c r="F114" s="183"/>
      <c r="G114" s="183"/>
    </row>
    <row r="115" spans="1:10" ht="17.25">
      <c r="A115" s="185"/>
      <c r="B115" s="185"/>
      <c r="C115" s="185"/>
      <c r="D115" s="185"/>
      <c r="E115" s="185"/>
      <c r="F115" s="185"/>
      <c r="G115" s="185"/>
    </row>
    <row r="116" spans="1:10" ht="17.25">
      <c r="A116" s="179"/>
      <c r="B116" s="186"/>
      <c r="C116" s="182"/>
      <c r="D116" s="182"/>
      <c r="E116" s="187"/>
      <c r="F116" s="188"/>
      <c r="G116" s="189"/>
    </row>
    <row r="117" spans="1:10" ht="17.25">
      <c r="A117" s="179"/>
      <c r="B117" s="186"/>
      <c r="C117" s="182"/>
      <c r="D117" s="182"/>
      <c r="E117" s="187"/>
      <c r="F117" s="188"/>
      <c r="G117" s="189"/>
    </row>
    <row r="121" spans="1:10">
      <c r="B121" s="190"/>
    </row>
    <row r="122" spans="1:10">
      <c r="B122" s="191"/>
    </row>
  </sheetData>
  <mergeCells count="2">
    <mergeCell ref="B88:F88"/>
    <mergeCell ref="A5:G5"/>
  </mergeCells>
  <printOptions horizontalCentered="1"/>
  <pageMargins left="0.74803149606299213" right="0.74803149606299213" top="1.4566929133858268" bottom="0.35433070866141736" header="0.15748031496062992" footer="0.19685039370078741"/>
  <pageSetup paperSize="9" scale="52"/>
  <headerFooter>
    <oddHeader>&amp;C&amp;"Century Gothic,Negrita Cursiva"&amp;14&amp;G
Comisión Presidencial de Apoyo al Desarrollo Provincial
Departamento de Ingeniería
Unidad de Presupuesto&amp;RActualizado &amp;D</oddHeader>
    <oddFooter>&amp;C&amp;"Century Gothic,Normal"Página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opLeftCell="A49" zoomScale="60" workbookViewId="0">
      <selection activeCell="E70" sqref="E70"/>
    </sheetView>
  </sheetViews>
  <sheetFormatPr baseColWidth="10" defaultColWidth="11.42578125" defaultRowHeight="16.5"/>
  <cols>
    <col min="1" max="1" width="10.85546875" style="70" customWidth="1"/>
    <col min="2" max="2" width="61" style="71" customWidth="1"/>
    <col min="3" max="3" width="15.28515625" style="70" customWidth="1"/>
    <col min="4" max="4" width="14" style="71" customWidth="1"/>
    <col min="5" max="5" width="22.42578125" style="72" customWidth="1"/>
    <col min="6" max="6" width="22.140625" style="73" customWidth="1"/>
    <col min="7" max="7" width="27.5703125" style="72" customWidth="1"/>
    <col min="8" max="8" width="18.7109375" style="71" bestFit="1" customWidth="1"/>
    <col min="9" max="9" width="14.42578125" style="71" bestFit="1" customWidth="1"/>
    <col min="10" max="10" width="13.28515625" style="71" bestFit="1" customWidth="1"/>
    <col min="11" max="16384" width="11.42578125" style="71"/>
  </cols>
  <sheetData>
    <row r="1" spans="1:10" ht="18">
      <c r="A1" s="74" t="s">
        <v>91</v>
      </c>
      <c r="B1" s="75"/>
      <c r="C1" s="75"/>
      <c r="D1" s="75"/>
      <c r="E1" s="75"/>
      <c r="F1" s="75"/>
      <c r="G1" s="76"/>
    </row>
    <row r="2" spans="1:10" ht="16.5" customHeight="1">
      <c r="A2" s="77" t="s">
        <v>92</v>
      </c>
      <c r="B2" s="78"/>
      <c r="C2" s="78"/>
      <c r="D2" s="78"/>
      <c r="E2" s="78"/>
      <c r="F2" s="78"/>
      <c r="G2" s="79"/>
    </row>
    <row r="3" spans="1:10" ht="18">
      <c r="A3" s="80" t="s">
        <v>93</v>
      </c>
      <c r="B3" s="81"/>
      <c r="C3" s="81"/>
      <c r="D3" s="81"/>
      <c r="E3" s="81"/>
      <c r="F3" s="81"/>
      <c r="G3" s="82"/>
    </row>
    <row r="4" spans="1:10">
      <c r="A4" s="83"/>
      <c r="B4" s="83"/>
      <c r="C4" s="84"/>
      <c r="D4" s="83"/>
      <c r="E4" s="85"/>
      <c r="F4" s="86"/>
      <c r="G4" s="85"/>
    </row>
    <row r="5" spans="1:10" s="87" customFormat="1" ht="19.5" customHeight="1">
      <c r="A5" s="192" t="s">
        <v>32</v>
      </c>
      <c r="B5" s="193"/>
      <c r="C5" s="193"/>
      <c r="D5" s="193"/>
      <c r="E5" s="193"/>
      <c r="F5" s="193"/>
      <c r="G5" s="194"/>
    </row>
    <row r="6" spans="1:10" s="87" customFormat="1" ht="13.5" customHeight="1">
      <c r="A6" s="83"/>
      <c r="B6" s="83"/>
      <c r="C6" s="83"/>
      <c r="D6" s="83"/>
      <c r="E6" s="85"/>
      <c r="F6" s="86"/>
      <c r="G6" s="85"/>
    </row>
    <row r="7" spans="1:10" s="88" customFormat="1">
      <c r="A7" s="89" t="s">
        <v>4</v>
      </c>
      <c r="B7" s="90" t="s">
        <v>5</v>
      </c>
      <c r="C7" s="89" t="s">
        <v>6</v>
      </c>
      <c r="D7" s="90" t="s">
        <v>7</v>
      </c>
      <c r="E7" s="91" t="s">
        <v>8</v>
      </c>
      <c r="F7" s="92" t="s">
        <v>9</v>
      </c>
      <c r="G7" s="91" t="s">
        <v>10</v>
      </c>
    </row>
    <row r="8" spans="1:10">
      <c r="A8" s="71"/>
      <c r="B8" s="93"/>
      <c r="C8" s="94"/>
      <c r="D8" s="93"/>
      <c r="E8" s="95"/>
      <c r="F8" s="96"/>
    </row>
    <row r="9" spans="1:10" s="88" customFormat="1" ht="17.25" customHeight="1">
      <c r="A9" s="97">
        <v>1</v>
      </c>
      <c r="B9" s="98" t="s">
        <v>21</v>
      </c>
      <c r="C9" s="99"/>
      <c r="D9" s="99"/>
      <c r="E9" s="99"/>
      <c r="F9" s="100"/>
      <c r="G9" s="101"/>
    </row>
    <row r="10" spans="1:10" ht="17.25">
      <c r="A10" s="102">
        <f>A9+0.01</f>
        <v>1.01</v>
      </c>
      <c r="B10" s="103" t="s">
        <v>120</v>
      </c>
      <c r="C10" s="104">
        <v>0.57699999999999996</v>
      </c>
      <c r="D10" s="105" t="s">
        <v>75</v>
      </c>
      <c r="E10" s="106">
        <v>111965.20136399999</v>
      </c>
      <c r="F10" s="107">
        <f>C10*E10</f>
        <v>64603.921187027991</v>
      </c>
      <c r="H10" s="71">
        <v>111965.20136399999</v>
      </c>
      <c r="I10" s="71">
        <f t="shared" ref="I10:I15" si="0">+H10-E10</f>
        <v>0</v>
      </c>
      <c r="J10" s="71">
        <f>+I10*C10</f>
        <v>0</v>
      </c>
    </row>
    <row r="11" spans="1:10" ht="17.25">
      <c r="A11" s="102">
        <f>A10+0.01</f>
        <v>1.02</v>
      </c>
      <c r="B11" s="103" t="s">
        <v>121</v>
      </c>
      <c r="C11" s="104">
        <v>0.57699999999999996</v>
      </c>
      <c r="D11" s="105" t="s">
        <v>75</v>
      </c>
      <c r="E11" s="106">
        <v>24294.092000000001</v>
      </c>
      <c r="F11" s="107">
        <f>C11*E11</f>
        <v>14017.691084</v>
      </c>
      <c r="H11" s="71">
        <v>24294.092000000001</v>
      </c>
      <c r="I11" s="71">
        <f t="shared" si="0"/>
        <v>0</v>
      </c>
      <c r="J11" s="71">
        <f>+I11*C11</f>
        <v>0</v>
      </c>
    </row>
    <row r="12" spans="1:10" ht="17.25">
      <c r="A12" s="102">
        <f>A11+0.01</f>
        <v>1.03</v>
      </c>
      <c r="B12" s="103" t="s">
        <v>122</v>
      </c>
      <c r="C12" s="104">
        <v>0.57699999999999996</v>
      </c>
      <c r="D12" s="105" t="s">
        <v>75</v>
      </c>
      <c r="E12" s="106">
        <v>51953.855232000002</v>
      </c>
      <c r="F12" s="107">
        <f>C12*E12</f>
        <v>29977.374468864</v>
      </c>
      <c r="H12" s="71">
        <v>51953.855232000002</v>
      </c>
      <c r="I12" s="71">
        <f t="shared" si="0"/>
        <v>0</v>
      </c>
      <c r="J12" s="71">
        <f>+I12*C12</f>
        <v>0</v>
      </c>
    </row>
    <row r="13" spans="1:10" ht="17.25" customHeight="1">
      <c r="A13" s="108"/>
      <c r="B13" s="109"/>
      <c r="C13" s="110"/>
      <c r="D13" s="111"/>
      <c r="E13" s="112"/>
      <c r="F13" s="113" t="s">
        <v>33</v>
      </c>
      <c r="G13" s="114">
        <f>SUM(F10:F12)</f>
        <v>108598.98673989199</v>
      </c>
      <c r="I13" s="71">
        <f t="shared" si="0"/>
        <v>0</v>
      </c>
      <c r="J13" s="71">
        <f>+I13*C13</f>
        <v>0</v>
      </c>
    </row>
    <row r="14" spans="1:10">
      <c r="A14" s="71"/>
      <c r="B14" s="93"/>
      <c r="C14" s="94"/>
      <c r="D14" s="93"/>
      <c r="E14" s="95"/>
      <c r="F14" s="96"/>
      <c r="I14" s="71">
        <f t="shared" si="0"/>
        <v>0</v>
      </c>
      <c r="J14" s="71">
        <f>+I14*C14</f>
        <v>0</v>
      </c>
    </row>
    <row r="15" spans="1:10" s="88" customFormat="1" ht="17.25" customHeight="1">
      <c r="A15" s="97">
        <f>1+A9</f>
        <v>2</v>
      </c>
      <c r="B15" s="98" t="s">
        <v>26</v>
      </c>
      <c r="C15" s="99"/>
      <c r="D15" s="99"/>
      <c r="E15" s="99"/>
      <c r="F15" s="100"/>
      <c r="G15" s="101"/>
      <c r="I15" s="71">
        <f t="shared" si="0"/>
        <v>0</v>
      </c>
      <c r="J15" s="71">
        <f t="shared" ref="J15:J73" si="1">+I15*C15</f>
        <v>0</v>
      </c>
    </row>
    <row r="16" spans="1:10" ht="17.25">
      <c r="A16" s="115">
        <f>A15+0.01</f>
        <v>2.0099999999999998</v>
      </c>
      <c r="B16" s="116" t="s">
        <v>35</v>
      </c>
      <c r="C16" s="117">
        <v>1070.6099999999999</v>
      </c>
      <c r="D16" s="118" t="s">
        <v>1</v>
      </c>
      <c r="E16" s="119" t="e">
        <f>+#REF!</f>
        <v>#REF!</v>
      </c>
      <c r="F16" s="120" t="e">
        <f>C16*E16</f>
        <v>#REF!</v>
      </c>
      <c r="H16" s="71">
        <v>13.402133978709852</v>
      </c>
      <c r="I16" s="71" t="e">
        <f>+H16-E16</f>
        <v>#REF!</v>
      </c>
      <c r="J16" s="71" t="e">
        <f t="shared" si="1"/>
        <v>#REF!</v>
      </c>
    </row>
    <row r="17" spans="1:10" ht="17.25">
      <c r="A17" s="115">
        <f t="shared" ref="A17:A32" si="2">A16+0.01</f>
        <v>2.0199999999999996</v>
      </c>
      <c r="B17" s="116" t="s">
        <v>36</v>
      </c>
      <c r="C17" s="117">
        <f>337.8+300+46+68+56</f>
        <v>807.8</v>
      </c>
      <c r="D17" s="118" t="s">
        <v>1</v>
      </c>
      <c r="E17" s="119" t="e">
        <f>+#REF!</f>
        <v>#REF!</v>
      </c>
      <c r="F17" s="120" t="e">
        <f t="shared" ref="F17:F32" si="3">C17*E17</f>
        <v>#REF!</v>
      </c>
      <c r="H17" s="71">
        <v>156.42558749999998</v>
      </c>
      <c r="I17" s="71" t="e">
        <f t="shared" ref="I17:I78" si="4">+H17-E17</f>
        <v>#REF!</v>
      </c>
      <c r="J17" s="71" t="e">
        <f t="shared" si="1"/>
        <v>#REF!</v>
      </c>
    </row>
    <row r="18" spans="1:10" ht="17.25">
      <c r="A18" s="115">
        <f t="shared" si="2"/>
        <v>2.0299999999999994</v>
      </c>
      <c r="B18" s="116" t="s">
        <v>37</v>
      </c>
      <c r="C18" s="117">
        <f>426.6+420+114.4+88.4+78.4+491.86</f>
        <v>1619.6600000000003</v>
      </c>
      <c r="D18" s="118" t="s">
        <v>2</v>
      </c>
      <c r="E18" s="119" t="e">
        <f>+#REF!</f>
        <v>#REF!</v>
      </c>
      <c r="F18" s="120" t="e">
        <f t="shared" si="3"/>
        <v>#REF!</v>
      </c>
      <c r="H18" s="71">
        <v>156.42558749999998</v>
      </c>
      <c r="I18" s="71" t="e">
        <f t="shared" si="4"/>
        <v>#REF!</v>
      </c>
      <c r="J18" s="71" t="e">
        <f t="shared" si="1"/>
        <v>#REF!</v>
      </c>
    </row>
    <row r="19" spans="1:10" ht="17.25">
      <c r="A19" s="115">
        <f t="shared" si="2"/>
        <v>2.0399999999999991</v>
      </c>
      <c r="B19" s="116" t="s">
        <v>57</v>
      </c>
      <c r="C19" s="117">
        <f>18*2</f>
        <v>36</v>
      </c>
      <c r="D19" s="118" t="s">
        <v>1</v>
      </c>
      <c r="E19" s="119" t="e">
        <f>+#REF!</f>
        <v>#REF!</v>
      </c>
      <c r="F19" s="120" t="e">
        <f t="shared" si="3"/>
        <v>#REF!</v>
      </c>
      <c r="H19" s="71">
        <v>92.226662499999989</v>
      </c>
      <c r="I19" s="71" t="e">
        <f t="shared" si="4"/>
        <v>#REF!</v>
      </c>
      <c r="J19" s="71" t="e">
        <f t="shared" si="1"/>
        <v>#REF!</v>
      </c>
    </row>
    <row r="20" spans="1:10" ht="18" customHeight="1">
      <c r="A20" s="115">
        <f t="shared" si="2"/>
        <v>2.0499999999999989</v>
      </c>
      <c r="B20" s="116" t="s">
        <v>38</v>
      </c>
      <c r="C20" s="117">
        <v>85</v>
      </c>
      <c r="D20" s="118" t="s">
        <v>2</v>
      </c>
      <c r="E20" s="119" t="e">
        <f>+#REF!</f>
        <v>#REF!</v>
      </c>
      <c r="F20" s="120" t="e">
        <f t="shared" si="3"/>
        <v>#REF!</v>
      </c>
      <c r="H20" s="71">
        <v>71.409778125000003</v>
      </c>
      <c r="I20" s="71" t="e">
        <f t="shared" si="4"/>
        <v>#REF!</v>
      </c>
      <c r="J20" s="71" t="e">
        <f t="shared" si="1"/>
        <v>#REF!</v>
      </c>
    </row>
    <row r="21" spans="1:10" ht="17.25">
      <c r="A21" s="115">
        <f t="shared" si="2"/>
        <v>2.0599999999999987</v>
      </c>
      <c r="B21" s="116" t="s">
        <v>113</v>
      </c>
      <c r="C21" s="117">
        <f>+C28/1.25/50</f>
        <v>572.13519999999994</v>
      </c>
      <c r="D21" s="118" t="s">
        <v>45</v>
      </c>
      <c r="E21" s="119">
        <v>115.58</v>
      </c>
      <c r="F21" s="120">
        <f>C21*E21</f>
        <v>66127.386415999994</v>
      </c>
      <c r="H21" s="71">
        <v>105.49180954385965</v>
      </c>
      <c r="I21" s="71">
        <f t="shared" si="4"/>
        <v>-10.088190456140353</v>
      </c>
      <c r="J21" s="71">
        <f t="shared" si="1"/>
        <v>-5771.8088642619514</v>
      </c>
    </row>
    <row r="22" spans="1:10" ht="17.25">
      <c r="A22" s="115">
        <f t="shared" si="2"/>
        <v>2.0699999999999985</v>
      </c>
      <c r="B22" s="116" t="s">
        <v>40</v>
      </c>
      <c r="C22" s="117">
        <f>+C46*0.4</f>
        <v>2334.5439999999999</v>
      </c>
      <c r="D22" s="118" t="s">
        <v>45</v>
      </c>
      <c r="E22" s="119" t="e">
        <f>+#REF!</f>
        <v>#REF!</v>
      </c>
      <c r="F22" s="120" t="e">
        <f t="shared" si="3"/>
        <v>#REF!</v>
      </c>
      <c r="H22" s="71">
        <v>107.53140266666666</v>
      </c>
      <c r="I22" s="71" t="e">
        <f t="shared" si="4"/>
        <v>#REF!</v>
      </c>
      <c r="J22" s="71" t="e">
        <f t="shared" si="1"/>
        <v>#REF!</v>
      </c>
    </row>
    <row r="23" spans="1:10" ht="34.5">
      <c r="A23" s="115">
        <f t="shared" si="2"/>
        <v>2.0799999999999983</v>
      </c>
      <c r="B23" s="116" t="s">
        <v>41</v>
      </c>
      <c r="C23" s="117">
        <f>+(C24+C25)*1.3</f>
        <v>908.61160000000007</v>
      </c>
      <c r="D23" s="118" t="s">
        <v>45</v>
      </c>
      <c r="E23" s="119">
        <v>203.99</v>
      </c>
      <c r="F23" s="120">
        <f t="shared" si="3"/>
        <v>185347.68028400003</v>
      </c>
      <c r="H23" s="71">
        <v>243.8</v>
      </c>
      <c r="I23" s="71">
        <f t="shared" si="4"/>
        <v>39.81</v>
      </c>
      <c r="J23" s="71">
        <f t="shared" si="1"/>
        <v>36171.827796000005</v>
      </c>
    </row>
    <row r="24" spans="1:10" ht="17.25">
      <c r="A24" s="115">
        <f t="shared" si="2"/>
        <v>2.0899999999999981</v>
      </c>
      <c r="B24" s="116" t="s">
        <v>100</v>
      </c>
      <c r="C24" s="117">
        <f>+C70*0.2</f>
        <v>323.93200000000007</v>
      </c>
      <c r="D24" s="118" t="s">
        <v>46</v>
      </c>
      <c r="E24" s="119">
        <v>627.02</v>
      </c>
      <c r="F24" s="120">
        <f t="shared" si="3"/>
        <v>203111.84264000005</v>
      </c>
      <c r="H24" s="71">
        <v>627.02</v>
      </c>
      <c r="I24" s="71">
        <f t="shared" si="4"/>
        <v>0</v>
      </c>
      <c r="J24" s="71">
        <f t="shared" si="1"/>
        <v>0</v>
      </c>
    </row>
    <row r="25" spans="1:10" ht="17.25">
      <c r="A25" s="115">
        <f t="shared" si="2"/>
        <v>2.0999999999999979</v>
      </c>
      <c r="B25" s="116" t="s">
        <v>42</v>
      </c>
      <c r="C25" s="117">
        <f>7.5*200*0.25</f>
        <v>375</v>
      </c>
      <c r="D25" s="118" t="s">
        <v>46</v>
      </c>
      <c r="E25" s="119" t="e">
        <f>+#REF!</f>
        <v>#REF!</v>
      </c>
      <c r="F25" s="120" t="e">
        <f t="shared" si="3"/>
        <v>#REF!</v>
      </c>
      <c r="H25" s="71">
        <v>71.516757894736841</v>
      </c>
      <c r="I25" s="71" t="e">
        <f t="shared" si="4"/>
        <v>#REF!</v>
      </c>
      <c r="J25" s="71" t="e">
        <f t="shared" si="1"/>
        <v>#REF!</v>
      </c>
    </row>
    <row r="26" spans="1:10" ht="17.25">
      <c r="A26" s="115">
        <f t="shared" si="2"/>
        <v>2.1099999999999977</v>
      </c>
      <c r="B26" s="116" t="s">
        <v>43</v>
      </c>
      <c r="C26" s="117">
        <f>+C40</f>
        <v>1167.2719999999999</v>
      </c>
      <c r="D26" s="118" t="s">
        <v>1</v>
      </c>
      <c r="E26" s="119">
        <v>13.2</v>
      </c>
      <c r="F26" s="120">
        <f t="shared" si="3"/>
        <v>15407.990399999999</v>
      </c>
      <c r="H26" s="71">
        <v>12.921928888888889</v>
      </c>
      <c r="I26" s="71">
        <f t="shared" si="4"/>
        <v>-0.27807111111111027</v>
      </c>
      <c r="J26" s="71">
        <f t="shared" si="1"/>
        <v>-324.58462200888789</v>
      </c>
    </row>
    <row r="27" spans="1:10" ht="34.5">
      <c r="A27" s="115">
        <f t="shared" si="2"/>
        <v>2.1199999999999974</v>
      </c>
      <c r="B27" s="116" t="s">
        <v>98</v>
      </c>
      <c r="C27" s="117">
        <f>SUM(C16:C19)*1.15*10</f>
        <v>40641.805</v>
      </c>
      <c r="D27" s="118" t="s">
        <v>99</v>
      </c>
      <c r="E27" s="119">
        <v>1.8</v>
      </c>
      <c r="F27" s="120">
        <f t="shared" si="3"/>
        <v>73155.248999999996</v>
      </c>
      <c r="H27" s="71">
        <v>1.829</v>
      </c>
      <c r="I27" s="71">
        <f t="shared" si="4"/>
        <v>2.8999999999999915E-2</v>
      </c>
      <c r="J27" s="71">
        <f t="shared" si="1"/>
        <v>1178.6123449999966</v>
      </c>
    </row>
    <row r="28" spans="1:10" ht="34.5">
      <c r="A28" s="115">
        <f t="shared" si="2"/>
        <v>2.1299999999999972</v>
      </c>
      <c r="B28" s="116" t="s">
        <v>108</v>
      </c>
      <c r="C28" s="117">
        <v>35758.449999999997</v>
      </c>
      <c r="D28" s="118" t="s">
        <v>99</v>
      </c>
      <c r="E28" s="119">
        <v>1.8</v>
      </c>
      <c r="F28" s="120">
        <f t="shared" si="3"/>
        <v>64365.21</v>
      </c>
      <c r="H28" s="71">
        <v>1.829</v>
      </c>
      <c r="I28" s="71">
        <f t="shared" si="4"/>
        <v>2.8999999999999915E-2</v>
      </c>
      <c r="J28" s="71">
        <f t="shared" si="1"/>
        <v>1036.9950499999968</v>
      </c>
    </row>
    <row r="29" spans="1:10" ht="33.75" customHeight="1">
      <c r="A29" s="115">
        <f t="shared" si="2"/>
        <v>2.139999999999997</v>
      </c>
      <c r="B29" s="116" t="s">
        <v>188</v>
      </c>
      <c r="C29" s="117">
        <f>+C23*1.3*10</f>
        <v>11811.950800000002</v>
      </c>
      <c r="D29" s="118" t="s">
        <v>94</v>
      </c>
      <c r="E29" s="119">
        <v>18.29</v>
      </c>
      <c r="F29" s="120">
        <f t="shared" si="3"/>
        <v>216040.58013200003</v>
      </c>
      <c r="H29" s="71">
        <v>16.244999999999997</v>
      </c>
      <c r="I29" s="71">
        <f t="shared" si="4"/>
        <v>-2.0450000000000017</v>
      </c>
      <c r="J29" s="71">
        <f t="shared" si="1"/>
        <v>-24155.439386000024</v>
      </c>
    </row>
    <row r="30" spans="1:10" ht="17.25">
      <c r="A30" s="115">
        <f t="shared" si="2"/>
        <v>2.1499999999999968</v>
      </c>
      <c r="B30" s="116" t="s">
        <v>190</v>
      </c>
      <c r="C30" s="117">
        <f>+C41*1.3*10</f>
        <v>15174.536</v>
      </c>
      <c r="D30" s="118" t="s">
        <v>94</v>
      </c>
      <c r="E30" s="119">
        <f>+E29</f>
        <v>18.29</v>
      </c>
      <c r="F30" s="120">
        <f t="shared" si="3"/>
        <v>277542.26344000001</v>
      </c>
      <c r="H30" s="71">
        <v>16.244999999999997</v>
      </c>
      <c r="I30" s="71">
        <f t="shared" si="4"/>
        <v>-2.0450000000000017</v>
      </c>
      <c r="J30" s="71">
        <f t="shared" si="1"/>
        <v>-31031.926120000026</v>
      </c>
    </row>
    <row r="31" spans="1:10" ht="17.25">
      <c r="A31" s="115">
        <f t="shared" si="2"/>
        <v>2.1599999999999966</v>
      </c>
      <c r="B31" s="116" t="s">
        <v>189</v>
      </c>
      <c r="C31" s="117">
        <f>+C40*1.3*10</f>
        <v>15174.536</v>
      </c>
      <c r="D31" s="118" t="s">
        <v>94</v>
      </c>
      <c r="E31" s="119">
        <f>+E30</f>
        <v>18.29</v>
      </c>
      <c r="F31" s="120">
        <f t="shared" si="3"/>
        <v>277542.26344000001</v>
      </c>
      <c r="H31" s="71">
        <v>16.244999999999997</v>
      </c>
      <c r="I31" s="71">
        <f t="shared" si="4"/>
        <v>-2.0450000000000017</v>
      </c>
      <c r="J31" s="71">
        <f t="shared" si="1"/>
        <v>-31031.926120000026</v>
      </c>
    </row>
    <row r="32" spans="1:10" ht="17.25">
      <c r="A32" s="115">
        <f t="shared" si="2"/>
        <v>2.1699999999999964</v>
      </c>
      <c r="B32" s="116" t="s">
        <v>44</v>
      </c>
      <c r="C32" s="117">
        <f>+C42*1.3*10</f>
        <v>0</v>
      </c>
      <c r="D32" s="118" t="s">
        <v>94</v>
      </c>
      <c r="E32" s="119">
        <f>+E31</f>
        <v>18.29</v>
      </c>
      <c r="F32" s="120">
        <f t="shared" si="3"/>
        <v>0</v>
      </c>
      <c r="H32" s="71">
        <v>16.244999999999997</v>
      </c>
      <c r="I32" s="71">
        <f t="shared" si="4"/>
        <v>-2.0450000000000017</v>
      </c>
      <c r="J32" s="71">
        <f t="shared" si="1"/>
        <v>0</v>
      </c>
    </row>
    <row r="33" spans="1:10" ht="17.25">
      <c r="A33" s="108"/>
      <c r="B33" s="121"/>
      <c r="C33" s="122"/>
      <c r="D33" s="123"/>
      <c r="E33" s="124"/>
      <c r="F33" s="113" t="s">
        <v>33</v>
      </c>
      <c r="G33" s="114" t="e">
        <f>+SUM(F16:F32)</f>
        <v>#REF!</v>
      </c>
      <c r="I33" s="71">
        <f t="shared" si="4"/>
        <v>0</v>
      </c>
      <c r="J33" s="71">
        <f t="shared" si="1"/>
        <v>0</v>
      </c>
    </row>
    <row r="34" spans="1:10">
      <c r="A34" s="71"/>
      <c r="B34" s="93"/>
      <c r="C34" s="94"/>
      <c r="D34" s="93"/>
      <c r="E34" s="95"/>
      <c r="F34" s="96"/>
      <c r="I34" s="71">
        <f t="shared" si="4"/>
        <v>0</v>
      </c>
      <c r="J34" s="71">
        <f t="shared" si="1"/>
        <v>0</v>
      </c>
    </row>
    <row r="35" spans="1:10" s="88" customFormat="1" ht="17.25" customHeight="1">
      <c r="A35" s="97">
        <v>3</v>
      </c>
      <c r="B35" s="98" t="s">
        <v>109</v>
      </c>
      <c r="C35" s="99"/>
      <c r="D35" s="99"/>
      <c r="E35" s="99"/>
      <c r="F35" s="100"/>
      <c r="G35" s="101"/>
      <c r="I35" s="71">
        <f t="shared" si="4"/>
        <v>0</v>
      </c>
      <c r="J35" s="71">
        <f t="shared" si="1"/>
        <v>0</v>
      </c>
    </row>
    <row r="36" spans="1:10" ht="17.25">
      <c r="A36" s="115">
        <f>0.01+A35</f>
        <v>3.01</v>
      </c>
      <c r="B36" s="116" t="s">
        <v>110</v>
      </c>
      <c r="C36" s="117">
        <v>71.72</v>
      </c>
      <c r="D36" s="118" t="s">
        <v>1</v>
      </c>
      <c r="E36" s="119" t="e">
        <f>+(#REF!+#REF!)/2</f>
        <v>#REF!</v>
      </c>
      <c r="F36" s="120" t="e">
        <f>+C36*E36</f>
        <v>#REF!</v>
      </c>
      <c r="H36" s="71">
        <v>1044.8380847697417</v>
      </c>
      <c r="I36" s="71" t="e">
        <f t="shared" si="4"/>
        <v>#REF!</v>
      </c>
      <c r="J36" s="71" t="e">
        <f t="shared" si="1"/>
        <v>#REF!</v>
      </c>
    </row>
    <row r="37" spans="1:10" ht="17.25">
      <c r="A37" s="195"/>
      <c r="B37" s="196"/>
      <c r="C37" s="197"/>
      <c r="D37" s="198"/>
      <c r="E37" s="199"/>
      <c r="F37" s="113" t="s">
        <v>33</v>
      </c>
      <c r="G37" s="114" t="e">
        <f>+SUM(F34:F36)</f>
        <v>#REF!</v>
      </c>
      <c r="I37" s="71">
        <f t="shared" si="4"/>
        <v>0</v>
      </c>
      <c r="J37" s="71">
        <f t="shared" si="1"/>
        <v>0</v>
      </c>
    </row>
    <row r="38" spans="1:10" ht="17.25">
      <c r="A38" s="200"/>
      <c r="B38" s="201"/>
      <c r="C38" s="202"/>
      <c r="D38" s="203"/>
      <c r="E38" s="204"/>
      <c r="F38" s="205"/>
      <c r="I38" s="71">
        <f t="shared" si="4"/>
        <v>0</v>
      </c>
      <c r="J38" s="71">
        <f t="shared" si="1"/>
        <v>0</v>
      </c>
    </row>
    <row r="39" spans="1:10" s="88" customFormat="1" ht="17.25" customHeight="1">
      <c r="A39" s="97">
        <v>4</v>
      </c>
      <c r="B39" s="98" t="s">
        <v>48</v>
      </c>
      <c r="C39" s="99"/>
      <c r="D39" s="99"/>
      <c r="E39" s="99"/>
      <c r="F39" s="100"/>
      <c r="G39" s="101"/>
      <c r="I39" s="71">
        <f t="shared" si="4"/>
        <v>0</v>
      </c>
      <c r="J39" s="71">
        <f t="shared" si="1"/>
        <v>0</v>
      </c>
    </row>
    <row r="40" spans="1:10" ht="17.25" customHeight="1">
      <c r="A40" s="115">
        <f>0.01+A39</f>
        <v>4.01</v>
      </c>
      <c r="B40" s="116" t="s">
        <v>49</v>
      </c>
      <c r="C40" s="117">
        <f>+C46*0.2</f>
        <v>1167.2719999999999</v>
      </c>
      <c r="D40" s="118" t="s">
        <v>46</v>
      </c>
      <c r="E40" s="119">
        <v>605.38</v>
      </c>
      <c r="F40" s="120">
        <f>+C40*E40</f>
        <v>706643.12335999997</v>
      </c>
      <c r="H40" s="71">
        <v>694.38165286973685</v>
      </c>
      <c r="I40" s="71">
        <f t="shared" si="4"/>
        <v>89.001652869736859</v>
      </c>
      <c r="J40" s="71">
        <f t="shared" si="1"/>
        <v>103889.13734856348</v>
      </c>
    </row>
    <row r="41" spans="1:10" ht="17.25">
      <c r="A41" s="115">
        <f>0.01+A40</f>
        <v>4.0199999999999996</v>
      </c>
      <c r="B41" s="116" t="s">
        <v>50</v>
      </c>
      <c r="C41" s="117">
        <f>+C46*0.2</f>
        <v>1167.2719999999999</v>
      </c>
      <c r="D41" s="118" t="s">
        <v>46</v>
      </c>
      <c r="E41" s="119">
        <v>1242.67</v>
      </c>
      <c r="F41" s="120">
        <f>+C41*E41</f>
        <v>1450533.8962399999</v>
      </c>
      <c r="H41" s="71">
        <v>821.94845789473686</v>
      </c>
      <c r="I41" s="71">
        <f t="shared" si="4"/>
        <v>-420.72154210526321</v>
      </c>
      <c r="J41" s="71">
        <f t="shared" si="1"/>
        <v>-491096.47589629475</v>
      </c>
    </row>
    <row r="42" spans="1:10" ht="17.25">
      <c r="A42" s="115">
        <f>0.01+A41</f>
        <v>4.0299999999999994</v>
      </c>
      <c r="B42" s="116" t="s">
        <v>51</v>
      </c>
      <c r="C42" s="117"/>
      <c r="D42" s="118" t="s">
        <v>46</v>
      </c>
      <c r="E42" s="119" t="e">
        <f>+#REF!</f>
        <v>#REF!</v>
      </c>
      <c r="F42" s="120" t="e">
        <f>+C42*E42</f>
        <v>#REF!</v>
      </c>
      <c r="H42" s="71">
        <v>694.38165286973685</v>
      </c>
      <c r="I42" s="71" t="e">
        <f t="shared" si="4"/>
        <v>#REF!</v>
      </c>
      <c r="J42" s="71" t="e">
        <f t="shared" si="1"/>
        <v>#REF!</v>
      </c>
    </row>
    <row r="43" spans="1:10" ht="17.25">
      <c r="A43" s="108"/>
      <c r="B43" s="121"/>
      <c r="C43" s="108"/>
      <c r="D43" s="123"/>
      <c r="E43" s="126"/>
      <c r="F43" s="113" t="s">
        <v>33</v>
      </c>
      <c r="G43" s="114" t="e">
        <f>+SUM(F40:F42)</f>
        <v>#REF!</v>
      </c>
      <c r="I43" s="71">
        <f t="shared" si="4"/>
        <v>0</v>
      </c>
      <c r="J43" s="71">
        <f t="shared" si="1"/>
        <v>0</v>
      </c>
    </row>
    <row r="44" spans="1:10" ht="17.25">
      <c r="A44" s="71"/>
      <c r="B44" s="127"/>
      <c r="C44" s="108"/>
      <c r="D44" s="127"/>
      <c r="E44" s="126"/>
      <c r="F44" s="128"/>
      <c r="I44" s="71">
        <f t="shared" si="4"/>
        <v>0</v>
      </c>
      <c r="J44" s="71">
        <f t="shared" si="1"/>
        <v>0</v>
      </c>
    </row>
    <row r="45" spans="1:10" s="88" customFormat="1" ht="17.25" customHeight="1">
      <c r="A45" s="97">
        <v>5</v>
      </c>
      <c r="B45" s="98" t="s">
        <v>52</v>
      </c>
      <c r="C45" s="99"/>
      <c r="D45" s="99"/>
      <c r="E45" s="99"/>
      <c r="F45" s="100"/>
      <c r="G45" s="101"/>
      <c r="I45" s="71">
        <f t="shared" si="4"/>
        <v>0</v>
      </c>
      <c r="J45" s="71">
        <f t="shared" si="1"/>
        <v>0</v>
      </c>
    </row>
    <row r="46" spans="1:10" ht="34.5">
      <c r="A46" s="115">
        <f>A45+0.01</f>
        <v>5.01</v>
      </c>
      <c r="B46" s="116" t="s">
        <v>53</v>
      </c>
      <c r="C46" s="117">
        <f>1070.61+4765.75</f>
        <v>5836.36</v>
      </c>
      <c r="D46" s="118" t="s">
        <v>1</v>
      </c>
      <c r="E46" s="119" t="e">
        <f>+#REF!</f>
        <v>#REF!</v>
      </c>
      <c r="F46" s="120" t="e">
        <f>C46*E46</f>
        <v>#REF!</v>
      </c>
      <c r="H46" s="71">
        <v>662.31968749999987</v>
      </c>
      <c r="I46" s="71" t="e">
        <f t="shared" si="4"/>
        <v>#REF!</v>
      </c>
      <c r="J46" s="71" t="e">
        <f t="shared" si="1"/>
        <v>#REF!</v>
      </c>
    </row>
    <row r="47" spans="1:10" ht="17.25">
      <c r="A47" s="115">
        <f>A46+0.01</f>
        <v>5.0199999999999996</v>
      </c>
      <c r="B47" s="116" t="s">
        <v>54</v>
      </c>
      <c r="C47" s="117">
        <f>+C46</f>
        <v>5836.36</v>
      </c>
      <c r="D47" s="118" t="s">
        <v>1</v>
      </c>
      <c r="E47" s="119" t="e">
        <f>+#REF!</f>
        <v>#REF!</v>
      </c>
      <c r="F47" s="120" t="e">
        <f>C47*E47</f>
        <v>#REF!</v>
      </c>
      <c r="H47" s="71">
        <v>111.23438512</v>
      </c>
      <c r="I47" s="71" t="e">
        <f t="shared" si="4"/>
        <v>#REF!</v>
      </c>
      <c r="J47" s="71" t="e">
        <f t="shared" si="1"/>
        <v>#REF!</v>
      </c>
    </row>
    <row r="48" spans="1:10" ht="17.25">
      <c r="A48" s="115">
        <f>A47+0.01</f>
        <v>5.0299999999999994</v>
      </c>
      <c r="B48" s="116" t="s">
        <v>55</v>
      </c>
      <c r="C48" s="117">
        <f>+C47</f>
        <v>5836.36</v>
      </c>
      <c r="D48" s="118" t="s">
        <v>1</v>
      </c>
      <c r="E48" s="119" t="e">
        <f>+#REF!</f>
        <v>#REF!</v>
      </c>
      <c r="F48" s="120" t="e">
        <f>C48*E48</f>
        <v>#REF!</v>
      </c>
      <c r="H48" s="71">
        <v>28.413776666666667</v>
      </c>
      <c r="I48" s="71" t="e">
        <f t="shared" si="4"/>
        <v>#REF!</v>
      </c>
      <c r="J48" s="71" t="e">
        <f t="shared" si="1"/>
        <v>#REF!</v>
      </c>
    </row>
    <row r="49" spans="1:10" ht="21.75" customHeight="1">
      <c r="A49" s="108"/>
      <c r="B49" s="121"/>
      <c r="C49" s="122"/>
      <c r="D49" s="123"/>
      <c r="E49" s="124"/>
      <c r="F49" s="113" t="s">
        <v>33</v>
      </c>
      <c r="G49" s="114" t="e">
        <f>SUM(F46:F48)</f>
        <v>#REF!</v>
      </c>
      <c r="I49" s="71">
        <f t="shared" si="4"/>
        <v>0</v>
      </c>
      <c r="J49" s="71">
        <f t="shared" si="1"/>
        <v>0</v>
      </c>
    </row>
    <row r="50" spans="1:10" ht="17.25">
      <c r="A50" s="71"/>
      <c r="B50" s="121"/>
      <c r="C50" s="122"/>
      <c r="D50" s="123"/>
      <c r="E50" s="124"/>
      <c r="F50" s="129"/>
      <c r="I50" s="71">
        <f t="shared" si="4"/>
        <v>0</v>
      </c>
      <c r="J50" s="71">
        <f t="shared" si="1"/>
        <v>0</v>
      </c>
    </row>
    <row r="51" spans="1:10" s="88" customFormat="1" ht="17.25" customHeight="1">
      <c r="A51" s="97">
        <f>1+A45</f>
        <v>6</v>
      </c>
      <c r="B51" s="98" t="s">
        <v>101</v>
      </c>
      <c r="C51" s="99"/>
      <c r="D51" s="99"/>
      <c r="E51" s="99"/>
      <c r="F51" s="100"/>
      <c r="G51" s="101"/>
      <c r="I51" s="71">
        <f t="shared" si="4"/>
        <v>0</v>
      </c>
      <c r="J51" s="71">
        <f t="shared" si="1"/>
        <v>0</v>
      </c>
    </row>
    <row r="52" spans="1:10" ht="17.25">
      <c r="A52" s="102">
        <f>0.01+A51</f>
        <v>6.01</v>
      </c>
      <c r="B52" s="103" t="s">
        <v>56</v>
      </c>
      <c r="C52" s="104">
        <v>0.5</v>
      </c>
      <c r="D52" s="105" t="s">
        <v>0</v>
      </c>
      <c r="E52" s="106" t="e">
        <f>+#REF!</f>
        <v>#REF!</v>
      </c>
      <c r="F52" s="107" t="e">
        <f>+C52*E52</f>
        <v>#REF!</v>
      </c>
      <c r="H52" s="71">
        <v>6891.3099999999995</v>
      </c>
      <c r="I52" s="71" t="e">
        <f t="shared" si="4"/>
        <v>#REF!</v>
      </c>
      <c r="J52" s="71" t="e">
        <f t="shared" si="1"/>
        <v>#REF!</v>
      </c>
    </row>
    <row r="53" spans="1:10" ht="17.25">
      <c r="A53" s="108"/>
      <c r="B53" s="121"/>
      <c r="C53" s="122"/>
      <c r="D53" s="123"/>
      <c r="E53" s="124"/>
      <c r="F53" s="113" t="s">
        <v>33</v>
      </c>
      <c r="G53" s="114" t="e">
        <f>SUM(F52:F52)</f>
        <v>#REF!</v>
      </c>
      <c r="I53" s="71">
        <f t="shared" si="4"/>
        <v>0</v>
      </c>
      <c r="J53" s="71">
        <f t="shared" si="1"/>
        <v>0</v>
      </c>
    </row>
    <row r="54" spans="1:10" ht="17.25">
      <c r="A54" s="71"/>
      <c r="B54" s="121"/>
      <c r="C54" s="122"/>
      <c r="D54" s="123"/>
      <c r="E54" s="124"/>
      <c r="F54" s="129"/>
      <c r="I54" s="71">
        <f t="shared" si="4"/>
        <v>0</v>
      </c>
      <c r="J54" s="71">
        <f t="shared" si="1"/>
        <v>0</v>
      </c>
    </row>
    <row r="55" spans="1:10" s="88" customFormat="1" ht="17.25" customHeight="1">
      <c r="A55" s="97">
        <f>1+A51</f>
        <v>7</v>
      </c>
      <c r="B55" s="98" t="s">
        <v>58</v>
      </c>
      <c r="C55" s="99"/>
      <c r="D55" s="99"/>
      <c r="E55" s="99"/>
      <c r="F55" s="100"/>
      <c r="G55" s="101"/>
      <c r="I55" s="71">
        <f t="shared" si="4"/>
        <v>0</v>
      </c>
      <c r="J55" s="71">
        <f t="shared" si="1"/>
        <v>0</v>
      </c>
    </row>
    <row r="56" spans="1:10" ht="17.25">
      <c r="A56" s="115">
        <f>A55+0.01</f>
        <v>7.01</v>
      </c>
      <c r="B56" s="116" t="s">
        <v>119</v>
      </c>
      <c r="C56" s="117">
        <v>47</v>
      </c>
      <c r="D56" s="118" t="s">
        <v>2</v>
      </c>
      <c r="E56" s="119" t="e">
        <f>+#REF!</f>
        <v>#REF!</v>
      </c>
      <c r="F56" s="120" t="e">
        <f>C56*E56</f>
        <v>#REF!</v>
      </c>
      <c r="H56" s="71">
        <v>8072.6900000000005</v>
      </c>
      <c r="I56" s="71" t="e">
        <f t="shared" si="4"/>
        <v>#REF!</v>
      </c>
      <c r="J56" s="71" t="e">
        <f t="shared" si="1"/>
        <v>#REF!</v>
      </c>
    </row>
    <row r="57" spans="1:10" ht="17.25">
      <c r="A57" s="115">
        <f>A56+0.01</f>
        <v>7.02</v>
      </c>
      <c r="B57" s="116" t="s">
        <v>59</v>
      </c>
      <c r="C57" s="117">
        <f>47*1.5*0.1</f>
        <v>7.0500000000000007</v>
      </c>
      <c r="D57" s="118" t="s">
        <v>46</v>
      </c>
      <c r="E57" s="119" t="e">
        <f>+#REF!</f>
        <v>#REF!</v>
      </c>
      <c r="F57" s="120" t="e">
        <f>C57*E57</f>
        <v>#REF!</v>
      </c>
      <c r="H57" s="71">
        <v>1417.52125</v>
      </c>
      <c r="I57" s="71" t="e">
        <f t="shared" si="4"/>
        <v>#REF!</v>
      </c>
      <c r="J57" s="71" t="e">
        <f t="shared" si="1"/>
        <v>#REF!</v>
      </c>
    </row>
    <row r="58" spans="1:10" ht="36" customHeight="1">
      <c r="A58" s="115">
        <f>A57+0.01</f>
        <v>7.0299999999999994</v>
      </c>
      <c r="B58" s="116" t="s">
        <v>60</v>
      </c>
      <c r="C58" s="117">
        <f>47*1.5*0.6</f>
        <v>42.3</v>
      </c>
      <c r="D58" s="118" t="s">
        <v>46</v>
      </c>
      <c r="E58" s="119" t="e">
        <f>+#REF!</f>
        <v>#REF!</v>
      </c>
      <c r="F58" s="120" t="e">
        <f>C58*E58</f>
        <v>#REF!</v>
      </c>
      <c r="H58" s="71">
        <v>517.36047458823532</v>
      </c>
      <c r="I58" s="71" t="e">
        <f t="shared" si="4"/>
        <v>#REF!</v>
      </c>
      <c r="J58" s="71" t="e">
        <f t="shared" si="1"/>
        <v>#REF!</v>
      </c>
    </row>
    <row r="59" spans="1:10" ht="17.25">
      <c r="A59" s="108"/>
      <c r="B59" s="121"/>
      <c r="C59" s="122"/>
      <c r="D59" s="123"/>
      <c r="E59" s="124"/>
      <c r="F59" s="113" t="s">
        <v>33</v>
      </c>
      <c r="G59" s="114" t="e">
        <f>SUM(F56:F58)</f>
        <v>#REF!</v>
      </c>
      <c r="I59" s="71">
        <f t="shared" si="4"/>
        <v>0</v>
      </c>
      <c r="J59" s="71">
        <f t="shared" si="1"/>
        <v>0</v>
      </c>
    </row>
    <row r="60" spans="1:10" ht="17.25">
      <c r="A60" s="71"/>
      <c r="B60" s="121"/>
      <c r="C60" s="122"/>
      <c r="D60" s="123"/>
      <c r="E60" s="124"/>
      <c r="F60" s="129"/>
      <c r="I60" s="71">
        <f t="shared" si="4"/>
        <v>0</v>
      </c>
      <c r="J60" s="71">
        <f t="shared" si="1"/>
        <v>0</v>
      </c>
    </row>
    <row r="61" spans="1:10" s="130" customFormat="1" ht="18">
      <c r="A61" s="97">
        <f>+A55+1</f>
        <v>8</v>
      </c>
      <c r="B61" s="98" t="s">
        <v>102</v>
      </c>
      <c r="C61" s="99"/>
      <c r="D61" s="99"/>
      <c r="E61" s="99"/>
      <c r="F61" s="131"/>
      <c r="G61" s="101"/>
      <c r="I61" s="71">
        <f t="shared" si="4"/>
        <v>0</v>
      </c>
      <c r="J61" s="71">
        <f t="shared" si="1"/>
        <v>0</v>
      </c>
    </row>
    <row r="62" spans="1:10" s="130" customFormat="1" ht="17.25">
      <c r="A62" s="115">
        <f>+A61+0.01</f>
        <v>8.01</v>
      </c>
      <c r="B62" s="116" t="s">
        <v>103</v>
      </c>
      <c r="C62" s="117">
        <v>1070</v>
      </c>
      <c r="D62" s="118" t="s">
        <v>2</v>
      </c>
      <c r="E62" s="119">
        <f>(110*1.04)*1.18</f>
        <v>134.99199999999999</v>
      </c>
      <c r="F62" s="120">
        <f>ROUND(E62*C62,2)</f>
        <v>144441.44</v>
      </c>
      <c r="G62" s="72"/>
      <c r="H62" s="130">
        <v>134.99199999999999</v>
      </c>
      <c r="I62" s="71">
        <f t="shared" si="4"/>
        <v>0</v>
      </c>
      <c r="J62" s="71">
        <f t="shared" si="1"/>
        <v>0</v>
      </c>
    </row>
    <row r="63" spans="1:10" s="130" customFormat="1" ht="17.25">
      <c r="A63" s="115">
        <f>+A62+0.01</f>
        <v>8.02</v>
      </c>
      <c r="B63" s="116" t="s">
        <v>104</v>
      </c>
      <c r="C63" s="117">
        <f>+C62/6</f>
        <v>178.33333333333334</v>
      </c>
      <c r="D63" s="118" t="s">
        <v>105</v>
      </c>
      <c r="E63" s="119">
        <f>(1100*1.04)*1.18</f>
        <v>1349.9199999999998</v>
      </c>
      <c r="F63" s="120">
        <f>ROUND(E63*C63,2)</f>
        <v>240735.73</v>
      </c>
      <c r="G63" s="72"/>
      <c r="H63" s="130">
        <v>1349.9199999999998</v>
      </c>
      <c r="I63" s="71">
        <f t="shared" si="4"/>
        <v>0</v>
      </c>
      <c r="J63" s="71">
        <f t="shared" si="1"/>
        <v>0</v>
      </c>
    </row>
    <row r="64" spans="1:10" s="130" customFormat="1" ht="34.5">
      <c r="A64" s="115">
        <f>+A63+0.01</f>
        <v>8.0299999999999994</v>
      </c>
      <c r="B64" s="116" t="s">
        <v>106</v>
      </c>
      <c r="C64" s="117">
        <v>6</v>
      </c>
      <c r="D64" s="118" t="s">
        <v>67</v>
      </c>
      <c r="E64" s="119">
        <f>((7400+5500)*1.04)*1.18</f>
        <v>15830.88</v>
      </c>
      <c r="F64" s="120">
        <f>ROUND(E64*C64,2)</f>
        <v>94985.279999999999</v>
      </c>
      <c r="G64" s="72"/>
      <c r="H64" s="130">
        <v>15830.88</v>
      </c>
      <c r="I64" s="71">
        <f t="shared" si="4"/>
        <v>0</v>
      </c>
      <c r="J64" s="71">
        <f t="shared" si="1"/>
        <v>0</v>
      </c>
    </row>
    <row r="65" spans="1:10" s="130" customFormat="1" ht="17.25">
      <c r="A65" s="115">
        <f>+A64+0.01</f>
        <v>8.0399999999999991</v>
      </c>
      <c r="B65" s="103" t="s">
        <v>107</v>
      </c>
      <c r="C65" s="104">
        <v>4</v>
      </c>
      <c r="D65" s="105" t="s">
        <v>67</v>
      </c>
      <c r="E65" s="119">
        <f>((7000+9300)*1.04)*1.18</f>
        <v>20003.36</v>
      </c>
      <c r="F65" s="120">
        <f>ROUND(E65*C65,2)</f>
        <v>80013.440000000002</v>
      </c>
      <c r="G65" s="132"/>
      <c r="H65" s="130">
        <v>20003.36</v>
      </c>
      <c r="I65" s="71">
        <f t="shared" si="4"/>
        <v>0</v>
      </c>
      <c r="J65" s="71">
        <f t="shared" si="1"/>
        <v>0</v>
      </c>
    </row>
    <row r="66" spans="1:10" s="130" customFormat="1" ht="17.25">
      <c r="A66" s="133"/>
      <c r="B66" s="121"/>
      <c r="C66" s="122"/>
      <c r="D66" s="123"/>
      <c r="E66" s="124"/>
      <c r="F66" s="134" t="s">
        <v>33</v>
      </c>
      <c r="G66" s="114">
        <f>SUM(F62:F65)</f>
        <v>560175.89000000013</v>
      </c>
      <c r="I66" s="71">
        <f t="shared" si="4"/>
        <v>0</v>
      </c>
      <c r="J66" s="71">
        <f t="shared" si="1"/>
        <v>0</v>
      </c>
    </row>
    <row r="67" spans="1:10" ht="17.25">
      <c r="A67" s="71"/>
      <c r="B67" s="121"/>
      <c r="C67" s="122"/>
      <c r="D67" s="123"/>
      <c r="E67" s="124"/>
      <c r="F67" s="129"/>
      <c r="I67" s="71">
        <f t="shared" si="4"/>
        <v>0</v>
      </c>
      <c r="J67" s="71">
        <f t="shared" si="1"/>
        <v>0</v>
      </c>
    </row>
    <row r="68" spans="1:10" s="88" customFormat="1" ht="17.25" customHeight="1">
      <c r="A68" s="97">
        <f>+A61+1</f>
        <v>9</v>
      </c>
      <c r="B68" s="98" t="s">
        <v>61</v>
      </c>
      <c r="C68" s="99"/>
      <c r="D68" s="99"/>
      <c r="E68" s="99"/>
      <c r="F68" s="100"/>
      <c r="G68" s="101"/>
      <c r="I68" s="71">
        <f t="shared" si="4"/>
        <v>0</v>
      </c>
      <c r="J68" s="71">
        <f t="shared" si="1"/>
        <v>0</v>
      </c>
    </row>
    <row r="69" spans="1:10" ht="17.25">
      <c r="A69" s="115">
        <f t="shared" ref="A69:A74" si="5">A68+0.01</f>
        <v>9.01</v>
      </c>
      <c r="B69" s="116" t="s">
        <v>62</v>
      </c>
      <c r="C69" s="117">
        <f>337.8+524.5+86+68+56</f>
        <v>1072.3</v>
      </c>
      <c r="D69" s="118" t="s">
        <v>2</v>
      </c>
      <c r="E69" s="119">
        <v>752.14</v>
      </c>
      <c r="F69" s="120">
        <f t="shared" ref="F69:F74" si="6">C69*E69</f>
        <v>806519.72199999995</v>
      </c>
      <c r="H69" s="71">
        <v>757.20738413428569</v>
      </c>
      <c r="I69" s="71">
        <f t="shared" si="4"/>
        <v>5.0673841342857031</v>
      </c>
      <c r="J69" s="71">
        <f t="shared" si="1"/>
        <v>5433.7560071945591</v>
      </c>
    </row>
    <row r="70" spans="1:10" ht="34.5">
      <c r="A70" s="115">
        <f t="shared" si="5"/>
        <v>9.02</v>
      </c>
      <c r="B70" s="116" t="s">
        <v>63</v>
      </c>
      <c r="C70" s="117">
        <f>426.6+420+114.4+88.4+78.4+491.86</f>
        <v>1619.6600000000003</v>
      </c>
      <c r="D70" s="118" t="s">
        <v>1</v>
      </c>
      <c r="E70" s="119">
        <v>618.16</v>
      </c>
      <c r="F70" s="120">
        <f t="shared" si="6"/>
        <v>1001209.0256000002</v>
      </c>
      <c r="H70" s="71">
        <v>618.16</v>
      </c>
      <c r="I70" s="71">
        <f t="shared" si="4"/>
        <v>0</v>
      </c>
      <c r="J70" s="71">
        <f t="shared" si="1"/>
        <v>0</v>
      </c>
    </row>
    <row r="71" spans="1:10" ht="17.25">
      <c r="A71" s="115">
        <f t="shared" si="5"/>
        <v>9.0299999999999994</v>
      </c>
      <c r="B71" s="116" t="s">
        <v>111</v>
      </c>
      <c r="C71" s="117">
        <v>34</v>
      </c>
      <c r="D71" s="118" t="s">
        <v>2</v>
      </c>
      <c r="E71" s="119" t="e">
        <f>+#REF!</f>
        <v>#REF!</v>
      </c>
      <c r="F71" s="120" t="e">
        <f t="shared" si="6"/>
        <v>#REF!</v>
      </c>
      <c r="H71" s="71">
        <v>12330.37</v>
      </c>
      <c r="I71" s="71" t="e">
        <f t="shared" si="4"/>
        <v>#REF!</v>
      </c>
      <c r="J71" s="71" t="e">
        <f t="shared" si="1"/>
        <v>#REF!</v>
      </c>
    </row>
    <row r="72" spans="1:10" ht="17.25">
      <c r="A72" s="115">
        <f t="shared" si="5"/>
        <v>9.0399999999999991</v>
      </c>
      <c r="B72" s="116" t="s">
        <v>114</v>
      </c>
      <c r="C72" s="117">
        <v>17</v>
      </c>
      <c r="D72" s="118" t="s">
        <v>2</v>
      </c>
      <c r="E72" s="119" t="e">
        <f>+#REF!</f>
        <v>#REF!</v>
      </c>
      <c r="F72" s="120" t="e">
        <f t="shared" si="6"/>
        <v>#REF!</v>
      </c>
      <c r="H72" s="71">
        <v>2849.0993577981649</v>
      </c>
      <c r="I72" s="71" t="e">
        <f t="shared" si="4"/>
        <v>#REF!</v>
      </c>
      <c r="J72" s="71" t="e">
        <f t="shared" si="1"/>
        <v>#REF!</v>
      </c>
    </row>
    <row r="73" spans="1:10" ht="17.25">
      <c r="A73" s="115">
        <f t="shared" si="5"/>
        <v>9.0499999999999989</v>
      </c>
      <c r="B73" s="116" t="s">
        <v>112</v>
      </c>
      <c r="C73" s="117">
        <v>1</v>
      </c>
      <c r="D73" s="118" t="s">
        <v>3</v>
      </c>
      <c r="E73" s="119" t="e">
        <f>+#REF!</f>
        <v>#REF!</v>
      </c>
      <c r="F73" s="120" t="e">
        <f t="shared" si="6"/>
        <v>#REF!</v>
      </c>
      <c r="H73" s="71">
        <v>42402.153721197719</v>
      </c>
      <c r="I73" s="71" t="e">
        <f t="shared" si="4"/>
        <v>#REF!</v>
      </c>
      <c r="J73" s="71" t="e">
        <f t="shared" si="1"/>
        <v>#REF!</v>
      </c>
    </row>
    <row r="74" spans="1:10" ht="17.25">
      <c r="A74" s="115">
        <f t="shared" si="5"/>
        <v>9.0599999999999987</v>
      </c>
      <c r="B74" s="116" t="s">
        <v>64</v>
      </c>
      <c r="C74" s="117">
        <v>1</v>
      </c>
      <c r="D74" s="118" t="s">
        <v>39</v>
      </c>
      <c r="E74" s="119">
        <v>49000</v>
      </c>
      <c r="F74" s="120">
        <f t="shared" si="6"/>
        <v>49000</v>
      </c>
      <c r="H74" s="71">
        <v>50000</v>
      </c>
      <c r="I74" s="71">
        <f t="shared" si="4"/>
        <v>1000</v>
      </c>
      <c r="J74" s="71">
        <f>+I74*C74</f>
        <v>1000</v>
      </c>
    </row>
    <row r="75" spans="1:10" ht="17.25">
      <c r="A75" s="108"/>
      <c r="B75" s="121"/>
      <c r="C75" s="122"/>
      <c r="D75" s="123"/>
      <c r="E75" s="124"/>
      <c r="F75" s="113" t="s">
        <v>33</v>
      </c>
      <c r="G75" s="114" t="e">
        <f>SUM(F69:F74)</f>
        <v>#REF!</v>
      </c>
      <c r="I75" s="71">
        <f t="shared" si="4"/>
        <v>0</v>
      </c>
    </row>
    <row r="76" spans="1:10" ht="17.25">
      <c r="A76" s="71"/>
      <c r="B76" s="121"/>
      <c r="C76" s="122"/>
      <c r="D76" s="123"/>
      <c r="E76" s="124"/>
      <c r="F76" s="129"/>
      <c r="I76" s="71">
        <f t="shared" si="4"/>
        <v>0</v>
      </c>
    </row>
    <row r="77" spans="1:10">
      <c r="A77" s="71"/>
      <c r="C77" s="71"/>
      <c r="I77" s="71">
        <f t="shared" si="4"/>
        <v>0</v>
      </c>
    </row>
    <row r="78" spans="1:10" s="88" customFormat="1" ht="18">
      <c r="A78" s="135" t="s">
        <v>27</v>
      </c>
      <c r="B78" s="136"/>
      <c r="C78" s="136"/>
      <c r="D78" s="136"/>
      <c r="E78" s="136"/>
      <c r="F78" s="137"/>
      <c r="G78" s="206" t="e">
        <f>SUM(F9:F75)</f>
        <v>#REF!</v>
      </c>
      <c r="H78" s="88" t="e">
        <f>+G75+G66+G59+G53+G49+G43+G37+G33+G13</f>
        <v>#REF!</v>
      </c>
      <c r="I78" s="71" t="e">
        <f t="shared" si="4"/>
        <v>#REF!</v>
      </c>
    </row>
    <row r="79" spans="1:10">
      <c r="A79" s="71"/>
      <c r="C79" s="71"/>
    </row>
    <row r="80" spans="1:10" s="88" customFormat="1" ht="18">
      <c r="A80" s="97">
        <f>+A68+1</f>
        <v>10</v>
      </c>
      <c r="B80" s="139" t="s">
        <v>11</v>
      </c>
      <c r="C80" s="140"/>
      <c r="D80" s="140"/>
      <c r="E80" s="140"/>
      <c r="F80" s="140"/>
      <c r="G80" s="141"/>
      <c r="H80" s="142"/>
      <c r="I80" s="142"/>
      <c r="J80" s="143"/>
    </row>
    <row r="81" spans="1:10" ht="17.25">
      <c r="A81" s="102">
        <f t="shared" ref="A81:A89" si="7">A80+0.01</f>
        <v>10.01</v>
      </c>
      <c r="B81" s="144" t="s">
        <v>12</v>
      </c>
      <c r="C81" s="102">
        <v>10</v>
      </c>
      <c r="D81" s="145" t="s">
        <v>13</v>
      </c>
      <c r="E81" s="146"/>
      <c r="F81" s="147"/>
      <c r="G81" s="146" t="e">
        <f>+G78*C81%</f>
        <v>#REF!</v>
      </c>
      <c r="H81" s="148"/>
      <c r="I81" s="148"/>
      <c r="J81" s="149"/>
    </row>
    <row r="82" spans="1:10" ht="17.25">
      <c r="A82" s="102">
        <f t="shared" si="7"/>
        <v>10.02</v>
      </c>
      <c r="B82" s="144" t="s">
        <v>14</v>
      </c>
      <c r="C82" s="102">
        <v>0.1</v>
      </c>
      <c r="D82" s="145" t="s">
        <v>13</v>
      </c>
      <c r="E82" s="146"/>
      <c r="F82" s="147"/>
      <c r="G82" s="146" t="e">
        <f>+G78*C82%</f>
        <v>#REF!</v>
      </c>
      <c r="H82" s="148"/>
      <c r="I82" s="148"/>
      <c r="J82" s="149"/>
    </row>
    <row r="83" spans="1:10" ht="17.25">
      <c r="A83" s="102">
        <f t="shared" si="7"/>
        <v>10.029999999999999</v>
      </c>
      <c r="B83" s="144" t="s">
        <v>15</v>
      </c>
      <c r="C83" s="102">
        <v>4</v>
      </c>
      <c r="D83" s="145" t="s">
        <v>13</v>
      </c>
      <c r="E83" s="146"/>
      <c r="F83" s="147"/>
      <c r="G83" s="146" t="e">
        <f>+G78*C83%</f>
        <v>#REF!</v>
      </c>
      <c r="H83" s="148"/>
      <c r="I83" s="148"/>
      <c r="J83" s="149"/>
    </row>
    <row r="84" spans="1:10" ht="17.25">
      <c r="A84" s="102">
        <f t="shared" si="7"/>
        <v>10.039999999999999</v>
      </c>
      <c r="B84" s="144" t="s">
        <v>16</v>
      </c>
      <c r="C84" s="102">
        <v>3</v>
      </c>
      <c r="D84" s="145" t="s">
        <v>13</v>
      </c>
      <c r="E84" s="146"/>
      <c r="F84" s="147"/>
      <c r="G84" s="146" t="e">
        <f>+G78*C84%</f>
        <v>#REF!</v>
      </c>
      <c r="H84" s="148"/>
      <c r="I84" s="148"/>
      <c r="J84" s="149"/>
    </row>
    <row r="85" spans="1:10" ht="17.25">
      <c r="A85" s="102">
        <f t="shared" si="7"/>
        <v>10.049999999999999</v>
      </c>
      <c r="B85" s="144" t="s">
        <v>17</v>
      </c>
      <c r="C85" s="102">
        <v>1</v>
      </c>
      <c r="D85" s="145" t="s">
        <v>13</v>
      </c>
      <c r="E85" s="146"/>
      <c r="F85" s="147"/>
      <c r="G85" s="146" t="e">
        <f>+G78*C85%</f>
        <v>#REF!</v>
      </c>
      <c r="H85" s="148"/>
      <c r="I85" s="148"/>
      <c r="J85" s="149"/>
    </row>
    <row r="86" spans="1:10" ht="17.25">
      <c r="A86" s="102">
        <f t="shared" si="7"/>
        <v>10.059999999999999</v>
      </c>
      <c r="B86" s="144" t="s">
        <v>18</v>
      </c>
      <c r="C86" s="102">
        <v>2.25</v>
      </c>
      <c r="D86" s="145" t="s">
        <v>13</v>
      </c>
      <c r="E86" s="146"/>
      <c r="F86" s="147"/>
      <c r="G86" s="146" t="e">
        <f>+G78*C86%</f>
        <v>#REF!</v>
      </c>
      <c r="H86" s="148"/>
      <c r="I86" s="148"/>
      <c r="J86" s="149"/>
    </row>
    <row r="87" spans="1:10" ht="17.25">
      <c r="A87" s="102">
        <f t="shared" si="7"/>
        <v>10.069999999999999</v>
      </c>
      <c r="B87" s="144" t="s">
        <v>19</v>
      </c>
      <c r="C87" s="102">
        <v>4</v>
      </c>
      <c r="D87" s="145" t="s">
        <v>13</v>
      </c>
      <c r="E87" s="146"/>
      <c r="F87" s="147"/>
      <c r="G87" s="146" t="e">
        <f>+G78*C87%</f>
        <v>#REF!</v>
      </c>
      <c r="H87" s="148"/>
      <c r="I87" s="148"/>
      <c r="J87" s="149"/>
    </row>
    <row r="88" spans="1:10" ht="17.25">
      <c r="A88" s="102">
        <f t="shared" si="7"/>
        <v>10.079999999999998</v>
      </c>
      <c r="B88" s="144" t="s">
        <v>20</v>
      </c>
      <c r="C88" s="102">
        <v>18</v>
      </c>
      <c r="D88" s="145" t="s">
        <v>13</v>
      </c>
      <c r="E88" s="146"/>
      <c r="F88" s="147"/>
      <c r="G88" s="146" t="e">
        <f>+G81*C88%</f>
        <v>#REF!</v>
      </c>
      <c r="H88" s="148"/>
      <c r="I88" s="148"/>
      <c r="J88" s="149"/>
    </row>
    <row r="89" spans="1:10" ht="34.5">
      <c r="A89" s="115">
        <f t="shared" si="7"/>
        <v>10.089999999999998</v>
      </c>
      <c r="B89" s="150" t="s">
        <v>116</v>
      </c>
      <c r="C89" s="144"/>
      <c r="D89" s="144"/>
      <c r="E89" s="144"/>
      <c r="F89" s="144"/>
      <c r="G89" s="151">
        <f>+((5836.36*1.25*0.0508)*3369.71)*0.18</f>
        <v>224791.988693508</v>
      </c>
      <c r="H89" s="148"/>
      <c r="I89" s="148"/>
      <c r="J89" s="149"/>
    </row>
    <row r="90" spans="1:10" ht="13.5" customHeight="1">
      <c r="A90" s="71"/>
      <c r="C90" s="71"/>
      <c r="I90" s="148"/>
      <c r="J90" s="149"/>
    </row>
    <row r="91" spans="1:10" s="152" customFormat="1" ht="18">
      <c r="A91" s="135" t="s">
        <v>28</v>
      </c>
      <c r="B91" s="136"/>
      <c r="C91" s="136"/>
      <c r="D91" s="136"/>
      <c r="E91" s="136"/>
      <c r="F91" s="137"/>
      <c r="G91" s="138" t="e">
        <f>SUM(G81:G90)</f>
        <v>#REF!</v>
      </c>
      <c r="H91" s="88"/>
      <c r="I91" s="142"/>
      <c r="J91" s="143"/>
    </row>
    <row r="92" spans="1:10" s="152" customFormat="1" ht="15.75" customHeight="1">
      <c r="A92" s="153"/>
      <c r="B92" s="153"/>
      <c r="C92" s="153"/>
      <c r="D92" s="153"/>
      <c r="E92" s="153"/>
      <c r="F92" s="153"/>
      <c r="G92" s="153"/>
      <c r="H92" s="142"/>
      <c r="I92" s="142"/>
      <c r="J92" s="143"/>
    </row>
    <row r="93" spans="1:10" s="154" customFormat="1" ht="18">
      <c r="A93" s="135" t="s">
        <v>34</v>
      </c>
      <c r="B93" s="136"/>
      <c r="C93" s="136"/>
      <c r="D93" s="136"/>
      <c r="E93" s="136"/>
      <c r="F93" s="137"/>
      <c r="G93" s="138" t="e">
        <f>+G91+G78</f>
        <v>#REF!</v>
      </c>
      <c r="H93" s="142" t="e">
        <f>+G93-'PRES Comision'!G85</f>
        <v>#REF!</v>
      </c>
      <c r="I93" s="142"/>
      <c r="J93" s="143"/>
    </row>
    <row r="94" spans="1:10" s="88" customFormat="1" ht="18">
      <c r="A94" s="155"/>
      <c r="B94" s="156"/>
      <c r="C94" s="157"/>
      <c r="D94" s="156"/>
      <c r="E94" s="158"/>
      <c r="F94" s="159"/>
      <c r="H94" s="158"/>
      <c r="I94" s="142"/>
      <c r="J94" s="142"/>
    </row>
    <row r="95" spans="1:10" s="88" customFormat="1" ht="18">
      <c r="A95" s="139" t="s">
        <v>22</v>
      </c>
      <c r="B95" s="140"/>
      <c r="C95" s="140"/>
      <c r="D95" s="140"/>
      <c r="E95" s="140"/>
      <c r="F95" s="140"/>
      <c r="G95" s="141"/>
      <c r="H95" s="142" t="e">
        <f>+G93-H93</f>
        <v>#REF!</v>
      </c>
      <c r="I95" s="142"/>
      <c r="J95" s="143"/>
    </row>
    <row r="96" spans="1:10" ht="33.75" customHeight="1">
      <c r="A96" s="160" t="s">
        <v>29</v>
      </c>
      <c r="B96" s="603" t="s">
        <v>23</v>
      </c>
      <c r="C96" s="603"/>
      <c r="D96" s="603"/>
      <c r="E96" s="603"/>
      <c r="F96" s="603"/>
      <c r="G96" s="161"/>
      <c r="H96" s="148"/>
      <c r="I96" s="148"/>
      <c r="J96" s="149"/>
    </row>
    <row r="97" spans="1:10" ht="17.25">
      <c r="A97" s="160" t="s">
        <v>30</v>
      </c>
      <c r="B97" s="162" t="s">
        <v>24</v>
      </c>
      <c r="C97" s="162"/>
      <c r="D97" s="162"/>
      <c r="E97" s="162"/>
      <c r="F97" s="162"/>
      <c r="G97" s="163"/>
      <c r="H97" s="148"/>
      <c r="I97" s="148"/>
      <c r="J97" s="149"/>
    </row>
    <row r="98" spans="1:10" ht="17.25">
      <c r="A98" s="164" t="s">
        <v>31</v>
      </c>
      <c r="B98" s="165" t="s">
        <v>25</v>
      </c>
      <c r="C98" s="165"/>
      <c r="D98" s="165"/>
      <c r="E98" s="165"/>
      <c r="F98" s="165"/>
      <c r="G98" s="166"/>
      <c r="H98" s="148"/>
      <c r="I98" s="148"/>
      <c r="J98" s="149"/>
    </row>
    <row r="99" spans="1:10" ht="17.25">
      <c r="A99" s="167"/>
      <c r="B99" s="162"/>
      <c r="C99" s="162"/>
      <c r="D99" s="162"/>
      <c r="E99" s="168"/>
      <c r="F99" s="169"/>
      <c r="G99" s="168"/>
      <c r="H99" s="148"/>
      <c r="I99" s="148"/>
      <c r="J99" s="149"/>
    </row>
    <row r="100" spans="1:10" ht="17.25">
      <c r="A100" s="167"/>
      <c r="B100" s="162"/>
      <c r="C100" s="162"/>
      <c r="D100" s="162"/>
      <c r="E100" s="168"/>
      <c r="F100" s="169"/>
      <c r="G100" s="168"/>
      <c r="H100" s="148"/>
      <c r="I100" s="148"/>
      <c r="J100" s="149"/>
    </row>
    <row r="101" spans="1:10" ht="17.25">
      <c r="A101" s="167"/>
      <c r="B101" s="162"/>
      <c r="C101" s="162"/>
      <c r="D101" s="162"/>
      <c r="E101" s="168"/>
      <c r="F101" s="169"/>
      <c r="G101" s="168"/>
      <c r="H101" s="148"/>
      <c r="I101" s="148"/>
      <c r="J101" s="149"/>
    </row>
    <row r="102" spans="1:10" ht="17.25">
      <c r="A102" s="167"/>
      <c r="B102" s="162"/>
      <c r="C102" s="162"/>
      <c r="D102" s="162"/>
      <c r="E102" s="168"/>
      <c r="F102" s="169"/>
      <c r="G102" s="168"/>
      <c r="H102" s="148"/>
      <c r="I102" s="148"/>
      <c r="J102" s="149"/>
    </row>
    <row r="103" spans="1:10" ht="17.25">
      <c r="A103" s="167"/>
      <c r="B103" s="162"/>
      <c r="C103" s="162"/>
      <c r="D103" s="162"/>
      <c r="E103" s="168"/>
      <c r="F103" s="169"/>
      <c r="G103" s="168"/>
      <c r="H103" s="148"/>
      <c r="I103" s="148"/>
      <c r="J103" s="149"/>
    </row>
    <row r="104" spans="1:10" ht="17.25">
      <c r="A104" s="167"/>
      <c r="B104" s="162"/>
      <c r="C104" s="162"/>
      <c r="D104" s="162"/>
      <c r="E104" s="168"/>
      <c r="F104" s="169"/>
      <c r="G104" s="168"/>
      <c r="H104" s="148"/>
      <c r="I104" s="148"/>
      <c r="J104" s="149"/>
    </row>
    <row r="105" spans="1:10" ht="17.25">
      <c r="A105" s="167"/>
      <c r="B105" s="162"/>
      <c r="C105" s="162"/>
      <c r="D105" s="162"/>
      <c r="E105" s="168"/>
      <c r="F105" s="169"/>
      <c r="G105" s="168"/>
      <c r="H105" s="148"/>
      <c r="I105" s="148"/>
      <c r="J105" s="149"/>
    </row>
    <row r="106" spans="1:10" ht="17.25">
      <c r="A106" s="167"/>
      <c r="B106" s="162"/>
      <c r="C106" s="162"/>
      <c r="D106" s="162"/>
      <c r="E106" s="168"/>
      <c r="F106" s="169"/>
      <c r="G106" s="168"/>
      <c r="H106" s="148"/>
      <c r="I106" s="148"/>
      <c r="J106" s="149"/>
    </row>
    <row r="107" spans="1:10" ht="17.25">
      <c r="A107" s="111"/>
      <c r="B107" s="127"/>
      <c r="C107" s="170"/>
      <c r="D107" s="171"/>
      <c r="E107" s="112"/>
      <c r="F107" s="128"/>
      <c r="G107" s="112"/>
      <c r="H107" s="148"/>
      <c r="I107" s="148"/>
      <c r="J107" s="149"/>
    </row>
    <row r="108" spans="1:10" ht="17.25">
      <c r="A108" s="111"/>
      <c r="B108" s="127"/>
      <c r="C108" s="170"/>
      <c r="D108" s="171"/>
      <c r="E108" s="112"/>
      <c r="F108" s="128"/>
      <c r="G108" s="112"/>
      <c r="H108" s="148"/>
      <c r="I108" s="148"/>
      <c r="J108" s="172"/>
    </row>
    <row r="109" spans="1:10" ht="17.25">
      <c r="A109" s="111"/>
      <c r="B109" s="127"/>
      <c r="C109" s="170"/>
      <c r="D109" s="171"/>
      <c r="E109" s="112"/>
      <c r="F109" s="128"/>
      <c r="G109" s="112"/>
      <c r="H109" s="148"/>
      <c r="I109" s="148"/>
      <c r="J109" s="149"/>
    </row>
    <row r="110" spans="1:10" ht="17.25">
      <c r="A110" s="173"/>
      <c r="B110" s="174"/>
      <c r="C110" s="175"/>
      <c r="D110" s="174"/>
      <c r="E110" s="176"/>
      <c r="F110" s="177"/>
      <c r="G110" s="178"/>
      <c r="H110" s="148"/>
      <c r="I110" s="148"/>
      <c r="J110" s="149"/>
    </row>
    <row r="111" spans="1:10" ht="17.25">
      <c r="A111" s="179"/>
      <c r="B111" s="180"/>
      <c r="C111" s="181"/>
      <c r="D111" s="181"/>
      <c r="E111" s="181"/>
      <c r="F111" s="181"/>
      <c r="G111" s="181"/>
      <c r="H111" s="148"/>
      <c r="I111" s="148"/>
      <c r="J111" s="149"/>
    </row>
    <row r="112" spans="1:10" ht="17.25">
      <c r="A112" s="179"/>
      <c r="B112" s="180"/>
      <c r="C112" s="181"/>
      <c r="D112" s="181"/>
      <c r="E112" s="181"/>
      <c r="F112" s="181"/>
      <c r="G112" s="181"/>
      <c r="H112" s="148"/>
      <c r="I112" s="148"/>
      <c r="J112" s="149"/>
    </row>
    <row r="113" spans="1:10" ht="70.5" customHeight="1">
      <c r="A113" s="182"/>
      <c r="B113" s="182"/>
      <c r="C113" s="183"/>
      <c r="D113" s="183"/>
      <c r="E113" s="183"/>
      <c r="F113" s="183"/>
      <c r="G113" s="183"/>
      <c r="H113" s="148"/>
      <c r="I113" s="148"/>
      <c r="J113" s="149"/>
    </row>
    <row r="114" spans="1:10" ht="17.25">
      <c r="A114" s="179"/>
      <c r="B114" s="184"/>
      <c r="C114" s="185"/>
      <c r="D114" s="185"/>
      <c r="E114" s="185"/>
      <c r="F114" s="185"/>
      <c r="G114" s="185"/>
      <c r="H114" s="148"/>
      <c r="I114" s="148"/>
      <c r="J114" s="149"/>
    </row>
    <row r="115" spans="1:10" ht="17.25">
      <c r="A115" s="179"/>
      <c r="B115" s="186"/>
      <c r="C115" s="182"/>
      <c r="D115" s="182"/>
      <c r="E115" s="187"/>
      <c r="F115" s="188"/>
      <c r="G115" s="189"/>
      <c r="H115" s="148"/>
      <c r="I115" s="148"/>
      <c r="J115" s="149"/>
    </row>
    <row r="116" spans="1:10" ht="17.25">
      <c r="A116" s="179"/>
      <c r="B116" s="186"/>
      <c r="C116" s="182"/>
      <c r="D116" s="182"/>
      <c r="E116" s="187"/>
      <c r="F116" s="188"/>
      <c r="G116" s="189"/>
      <c r="H116" s="148"/>
      <c r="I116" s="148"/>
      <c r="J116" s="149"/>
    </row>
    <row r="117" spans="1:10" ht="15" customHeight="1">
      <c r="A117" s="179"/>
      <c r="B117" s="186"/>
      <c r="C117" s="182"/>
      <c r="D117" s="182"/>
      <c r="E117" s="187"/>
      <c r="F117" s="188"/>
      <c r="G117" s="189"/>
      <c r="H117" s="148"/>
      <c r="I117" s="148"/>
      <c r="J117" s="149"/>
    </row>
    <row r="118" spans="1:10" ht="17.25">
      <c r="A118" s="179"/>
      <c r="B118" s="186"/>
      <c r="C118" s="182"/>
      <c r="D118" s="182"/>
      <c r="E118" s="187"/>
      <c r="F118" s="188"/>
      <c r="G118" s="189"/>
      <c r="H118" s="148"/>
      <c r="I118" s="148"/>
      <c r="J118" s="149"/>
    </row>
    <row r="119" spans="1:10" ht="17.25">
      <c r="A119" s="179"/>
      <c r="B119" s="186"/>
      <c r="C119" s="182"/>
      <c r="D119" s="182"/>
      <c r="E119" s="187"/>
      <c r="F119" s="188"/>
      <c r="G119" s="189"/>
      <c r="H119" s="148"/>
      <c r="I119" s="148"/>
      <c r="J119" s="149"/>
    </row>
    <row r="120" spans="1:10" ht="17.25">
      <c r="A120" s="181"/>
      <c r="B120" s="181"/>
      <c r="C120" s="181"/>
      <c r="D120" s="181"/>
      <c r="E120" s="181"/>
      <c r="F120" s="181"/>
      <c r="G120" s="181"/>
      <c r="H120" s="148"/>
      <c r="I120" s="148"/>
      <c r="J120" s="149"/>
    </row>
    <row r="121" spans="1:10" ht="17.25">
      <c r="A121" s="179"/>
      <c r="B121" s="181"/>
      <c r="C121" s="181"/>
      <c r="D121" s="181"/>
      <c r="E121" s="181"/>
      <c r="F121" s="181"/>
      <c r="G121" s="181"/>
      <c r="H121" s="148"/>
      <c r="I121" s="148"/>
      <c r="J121" s="149"/>
    </row>
    <row r="122" spans="1:10">
      <c r="A122" s="183"/>
      <c r="B122" s="183"/>
      <c r="C122" s="183"/>
      <c r="D122" s="183"/>
      <c r="E122" s="183"/>
      <c r="F122" s="183"/>
      <c r="G122" s="183"/>
    </row>
    <row r="123" spans="1:10" ht="17.25">
      <c r="A123" s="185"/>
      <c r="B123" s="185"/>
      <c r="C123" s="185"/>
      <c r="D123" s="185"/>
      <c r="E123" s="185"/>
      <c r="F123" s="185"/>
      <c r="G123" s="185"/>
    </row>
    <row r="124" spans="1:10" ht="17.25">
      <c r="A124" s="179"/>
      <c r="B124" s="186"/>
      <c r="C124" s="182"/>
      <c r="D124" s="182"/>
      <c r="E124" s="187"/>
      <c r="F124" s="188"/>
      <c r="G124" s="189"/>
    </row>
    <row r="125" spans="1:10" ht="17.25">
      <c r="A125" s="179"/>
      <c r="B125" s="186"/>
      <c r="C125" s="182"/>
      <c r="D125" s="182"/>
      <c r="E125" s="187"/>
      <c r="F125" s="188"/>
      <c r="G125" s="189"/>
    </row>
    <row r="129" spans="2:2">
      <c r="B129" s="190"/>
    </row>
    <row r="130" spans="2:2">
      <c r="B130" s="191"/>
    </row>
  </sheetData>
  <mergeCells count="1">
    <mergeCell ref="B96:F96"/>
  </mergeCells>
  <printOptions horizontalCentered="1"/>
  <pageMargins left="0.74803149606299213" right="0.74803149606299213" top="1.4566929133858268" bottom="0.35433070866141736" header="0.15748031496062992" footer="0.19685039370078741"/>
  <pageSetup paperSize="9" scale="52"/>
  <headerFooter>
    <oddHeader>&amp;C&amp;"Century Gothic,Negrita Cursiva"&amp;14&amp;G
Comisión Presidencial de Apoyo al Desarrollo Provincial
Departamento de Ingeniería
Unidad de Presupuesto&amp;RActualizado &amp;D</oddHeader>
    <oddFooter>&amp;C&amp;"Century Gothic,Normal"Página &amp;P de &amp;N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5:Q163"/>
  <sheetViews>
    <sheetView tabSelected="1" zoomScale="90" zoomScaleNormal="90" workbookViewId="0">
      <selection activeCell="G43" sqref="G43"/>
    </sheetView>
  </sheetViews>
  <sheetFormatPr baseColWidth="10" defaultColWidth="11.42578125" defaultRowHeight="18.75"/>
  <cols>
    <col min="1" max="1" width="25.42578125" style="207" customWidth="1"/>
    <col min="2" max="2" width="79" style="208" customWidth="1"/>
    <col min="3" max="3" width="12.85546875" style="209" customWidth="1"/>
    <col min="4" max="4" width="12.7109375" style="210" customWidth="1"/>
    <col min="5" max="5" width="16.7109375" style="211" customWidth="1"/>
    <col min="6" max="6" width="20.42578125" style="212" customWidth="1"/>
    <col min="7" max="7" width="28.28515625" style="213" customWidth="1"/>
    <col min="8" max="8" width="26.5703125" style="214" customWidth="1"/>
    <col min="9" max="9" width="20.7109375" style="214" bestFit="1" customWidth="1"/>
    <col min="10" max="11" width="15.140625" style="214" customWidth="1"/>
    <col min="12" max="12" width="0" style="214" hidden="1" customWidth="1"/>
    <col min="13" max="16384" width="11.42578125" style="215"/>
  </cols>
  <sheetData>
    <row r="5" spans="1:12" ht="20.25">
      <c r="A5" s="216" t="s">
        <v>339</v>
      </c>
      <c r="B5" s="217"/>
      <c r="C5" s="217"/>
      <c r="D5" s="218"/>
      <c r="E5" s="218"/>
      <c r="F5" s="218"/>
      <c r="G5" s="219"/>
    </row>
    <row r="6" spans="1:12" ht="20.25">
      <c r="A6" s="220" t="s">
        <v>696</v>
      </c>
      <c r="B6" s="221"/>
      <c r="C6" s="221"/>
      <c r="D6" s="222"/>
      <c r="E6" s="222"/>
      <c r="F6" s="222"/>
      <c r="G6" s="223"/>
    </row>
    <row r="7" spans="1:12" ht="20.25">
      <c r="A7" s="224" t="s">
        <v>693</v>
      </c>
      <c r="B7" s="225" t="s">
        <v>695</v>
      </c>
      <c r="C7" s="225"/>
      <c r="D7" s="226"/>
      <c r="E7" s="226"/>
      <c r="F7" s="226"/>
      <c r="G7" s="227"/>
    </row>
    <row r="8" spans="1:12" ht="20.25">
      <c r="A8" s="228" t="s">
        <v>4</v>
      </c>
      <c r="B8" s="229" t="s">
        <v>5</v>
      </c>
      <c r="C8" s="230" t="s">
        <v>6</v>
      </c>
      <c r="D8" s="231" t="s">
        <v>7</v>
      </c>
      <c r="E8" s="232" t="s">
        <v>8</v>
      </c>
      <c r="F8" s="233" t="s">
        <v>9</v>
      </c>
      <c r="G8" s="232" t="s">
        <v>10</v>
      </c>
    </row>
    <row r="9" spans="1:12">
      <c r="A9" s="234"/>
      <c r="B9" s="235"/>
      <c r="C9" s="236"/>
      <c r="D9" s="237"/>
      <c r="E9" s="238"/>
      <c r="F9" s="239"/>
    </row>
    <row r="10" spans="1:12">
      <c r="A10" s="240">
        <v>1</v>
      </c>
      <c r="B10" s="608" t="s">
        <v>675</v>
      </c>
      <c r="C10" s="608"/>
      <c r="D10" s="608"/>
      <c r="E10" s="608"/>
      <c r="F10" s="608"/>
    </row>
    <row r="11" spans="1:12">
      <c r="A11" s="207">
        <v>1.01</v>
      </c>
      <c r="B11" s="241" t="s">
        <v>677</v>
      </c>
      <c r="C11" s="242">
        <v>1</v>
      </c>
      <c r="D11" s="243" t="s">
        <v>3</v>
      </c>
      <c r="E11" s="244"/>
      <c r="F11" s="245"/>
      <c r="K11" s="246"/>
      <c r="L11" s="247" t="s">
        <v>605</v>
      </c>
    </row>
    <row r="12" spans="1:12">
      <c r="A12" s="207">
        <v>1.02</v>
      </c>
      <c r="B12" s="248" t="s">
        <v>281</v>
      </c>
      <c r="C12" s="242">
        <v>1</v>
      </c>
      <c r="D12" s="243" t="s">
        <v>3</v>
      </c>
      <c r="E12" s="244"/>
      <c r="F12" s="245"/>
      <c r="K12" s="246"/>
      <c r="L12" s="247" t="s">
        <v>606</v>
      </c>
    </row>
    <row r="13" spans="1:12">
      <c r="B13" s="248"/>
      <c r="C13" s="242"/>
      <c r="D13" s="243"/>
      <c r="E13" s="244"/>
      <c r="F13" s="245"/>
      <c r="G13" s="267" t="s">
        <v>33</v>
      </c>
      <c r="H13" s="255">
        <f>SUM(F11:F12)</f>
        <v>0</v>
      </c>
      <c r="K13" s="246"/>
      <c r="L13" s="247"/>
    </row>
    <row r="14" spans="1:12">
      <c r="A14" s="234"/>
      <c r="B14" s="609" t="s">
        <v>683</v>
      </c>
      <c r="C14" s="609"/>
      <c r="D14" s="609"/>
      <c r="E14" s="609"/>
      <c r="F14" s="609"/>
      <c r="G14" s="255"/>
      <c r="K14" s="246"/>
    </row>
    <row r="15" spans="1:12">
      <c r="A15" s="257">
        <v>2</v>
      </c>
      <c r="B15" s="263" t="s">
        <v>68</v>
      </c>
      <c r="C15" s="260"/>
      <c r="D15" s="261"/>
      <c r="E15" s="210"/>
      <c r="F15" s="261"/>
      <c r="G15" s="255"/>
      <c r="K15" s="246"/>
    </row>
    <row r="16" spans="1:12">
      <c r="A16" s="258">
        <f>+A15+0.01</f>
        <v>2.0099999999999998</v>
      </c>
      <c r="B16" s="256" t="s">
        <v>684</v>
      </c>
      <c r="C16" s="579">
        <f>2.4*4.73</f>
        <v>11.352</v>
      </c>
      <c r="D16" s="250" t="s">
        <v>1</v>
      </c>
      <c r="E16" s="210"/>
      <c r="F16" s="245"/>
      <c r="G16" s="255"/>
      <c r="K16" s="246"/>
    </row>
    <row r="17" spans="1:14">
      <c r="A17" s="258">
        <f t="shared" ref="A17:A18" si="0">+A16+0.01</f>
        <v>2.0199999999999996</v>
      </c>
      <c r="B17" s="248" t="s">
        <v>428</v>
      </c>
      <c r="C17" s="579">
        <f>2.4*4.73</f>
        <v>11.352</v>
      </c>
      <c r="D17" s="250" t="s">
        <v>1</v>
      </c>
      <c r="E17" s="244"/>
      <c r="F17" s="245"/>
      <c r="G17" s="255"/>
      <c r="K17" s="246"/>
      <c r="L17" s="214" t="s">
        <v>607</v>
      </c>
    </row>
    <row r="18" spans="1:14">
      <c r="A18" s="258">
        <f t="shared" si="0"/>
        <v>2.0299999999999994</v>
      </c>
      <c r="B18" s="248" t="s">
        <v>298</v>
      </c>
      <c r="C18" s="242">
        <f>+C17</f>
        <v>11.352</v>
      </c>
      <c r="D18" s="250" t="s">
        <v>1</v>
      </c>
      <c r="E18" s="244"/>
      <c r="F18" s="245"/>
      <c r="G18" s="255"/>
      <c r="K18" s="246"/>
      <c r="L18" s="214" t="s">
        <v>608</v>
      </c>
    </row>
    <row r="19" spans="1:14">
      <c r="A19" s="258"/>
      <c r="B19" s="262"/>
      <c r="C19" s="242"/>
      <c r="D19" s="250"/>
      <c r="E19" s="244"/>
      <c r="F19" s="245"/>
      <c r="G19" s="267" t="s">
        <v>33</v>
      </c>
      <c r="H19" s="255">
        <f>SUM(F16:F18)</f>
        <v>0</v>
      </c>
      <c r="K19" s="246"/>
    </row>
    <row r="20" spans="1:14">
      <c r="A20" s="240">
        <v>3</v>
      </c>
      <c r="B20" s="609" t="s">
        <v>676</v>
      </c>
      <c r="C20" s="609"/>
      <c r="D20" s="609"/>
      <c r="E20" s="609"/>
      <c r="F20" s="609"/>
      <c r="K20" s="246"/>
    </row>
    <row r="21" spans="1:14">
      <c r="A21" s="257">
        <v>3.1</v>
      </c>
      <c r="B21" s="263" t="s">
        <v>587</v>
      </c>
      <c r="C21" s="260"/>
      <c r="D21" s="261"/>
      <c r="E21" s="210"/>
      <c r="F21" s="245"/>
      <c r="K21" s="246"/>
      <c r="M21" s="214"/>
      <c r="N21" s="214"/>
    </row>
    <row r="22" spans="1:14">
      <c r="A22" s="258">
        <f>+A21+0.01</f>
        <v>3.11</v>
      </c>
      <c r="B22" s="256" t="s">
        <v>678</v>
      </c>
      <c r="C22" s="579">
        <f>((7.92+1.78)*2)+(4*0.1)+(0.5*1)+(0.15*1)+(2.01*2)+((7.92+1.78)*2.01)</f>
        <v>43.966999999999992</v>
      </c>
      <c r="D22" s="250" t="s">
        <v>1</v>
      </c>
      <c r="E22" s="210"/>
      <c r="F22" s="245"/>
      <c r="K22" s="246"/>
      <c r="M22" s="214"/>
      <c r="N22" s="214"/>
    </row>
    <row r="23" spans="1:14">
      <c r="A23" s="258">
        <f>+A22+0.01</f>
        <v>3.1199999999999997</v>
      </c>
      <c r="B23" s="262" t="s">
        <v>238</v>
      </c>
      <c r="C23" s="579">
        <f>((7.92+1.78)*2)+(4*0.1)+(0.5*1)+(0.15*1)+(2.01*2)+((7.92+1.78)*2.01)</f>
        <v>43.966999999999992</v>
      </c>
      <c r="D23" s="250" t="s">
        <v>1</v>
      </c>
      <c r="E23" s="244"/>
      <c r="F23" s="245"/>
      <c r="G23" s="268"/>
      <c r="K23" s="246"/>
      <c r="L23" s="214" t="s">
        <v>609</v>
      </c>
      <c r="M23" s="214"/>
      <c r="N23" s="214"/>
    </row>
    <row r="24" spans="1:14">
      <c r="A24" s="258">
        <f t="shared" ref="A24:A28" si="1">+A22+0.01</f>
        <v>3.1199999999999997</v>
      </c>
      <c r="B24" s="262" t="s">
        <v>679</v>
      </c>
      <c r="C24" s="242">
        <f>(1.78+7.92)*2.01</f>
        <v>19.496999999999996</v>
      </c>
      <c r="D24" s="250" t="s">
        <v>1</v>
      </c>
      <c r="E24" s="244"/>
      <c r="F24" s="245"/>
      <c r="G24" s="268"/>
      <c r="K24" s="246"/>
      <c r="L24" s="214" t="s">
        <v>610</v>
      </c>
      <c r="M24" s="214"/>
      <c r="N24" s="214"/>
    </row>
    <row r="25" spans="1:14">
      <c r="A25" s="258">
        <f t="shared" si="1"/>
        <v>3.1299999999999994</v>
      </c>
      <c r="B25" s="262" t="s">
        <v>577</v>
      </c>
      <c r="C25" s="242">
        <f>1.78+7.94+0.15+1.35+(0.9*2)+2.01</f>
        <v>15.030000000000001</v>
      </c>
      <c r="D25" s="250" t="s">
        <v>1</v>
      </c>
      <c r="E25" s="244"/>
      <c r="F25" s="245"/>
      <c r="G25" s="268"/>
      <c r="K25" s="246"/>
      <c r="L25" s="214" t="s">
        <v>611</v>
      </c>
      <c r="M25" s="214"/>
      <c r="N25" s="214"/>
    </row>
    <row r="26" spans="1:14">
      <c r="A26" s="258">
        <f t="shared" si="1"/>
        <v>3.1299999999999994</v>
      </c>
      <c r="B26" s="262" t="s">
        <v>578</v>
      </c>
      <c r="C26" s="242">
        <f>1.78+7.94+0.94</f>
        <v>10.66</v>
      </c>
      <c r="D26" s="250" t="s">
        <v>1</v>
      </c>
      <c r="E26" s="244"/>
      <c r="F26" s="245"/>
      <c r="G26" s="268"/>
      <c r="K26" s="246"/>
      <c r="L26" s="214" t="s">
        <v>612</v>
      </c>
      <c r="M26" s="214"/>
      <c r="N26" s="214"/>
    </row>
    <row r="27" spans="1:14">
      <c r="A27" s="258">
        <f t="shared" si="1"/>
        <v>3.1399999999999992</v>
      </c>
      <c r="B27" s="262" t="s">
        <v>239</v>
      </c>
      <c r="C27" s="242">
        <f>1.78+7.94</f>
        <v>9.7200000000000006</v>
      </c>
      <c r="D27" s="250" t="s">
        <v>2</v>
      </c>
      <c r="E27" s="244"/>
      <c r="F27" s="245"/>
      <c r="G27" s="268"/>
      <c r="K27" s="246"/>
      <c r="L27" s="214" t="s">
        <v>613</v>
      </c>
      <c r="M27" s="214"/>
      <c r="N27" s="214"/>
    </row>
    <row r="28" spans="1:14">
      <c r="A28" s="258">
        <f t="shared" si="1"/>
        <v>3.1399999999999992</v>
      </c>
      <c r="B28" s="262" t="s">
        <v>78</v>
      </c>
      <c r="C28" s="242">
        <f>1.78+7.94+4</f>
        <v>13.72</v>
      </c>
      <c r="D28" s="250" t="s">
        <v>2</v>
      </c>
      <c r="E28" s="244"/>
      <c r="F28" s="245"/>
      <c r="G28" s="268"/>
      <c r="K28" s="246"/>
      <c r="L28" s="214" t="s">
        <v>614</v>
      </c>
      <c r="M28" s="214"/>
      <c r="N28" s="214"/>
    </row>
    <row r="29" spans="1:14">
      <c r="A29" s="257">
        <f>+A20+1</f>
        <v>4</v>
      </c>
      <c r="B29" s="263" t="s">
        <v>597</v>
      </c>
      <c r="C29" s="260"/>
      <c r="D29" s="261"/>
      <c r="E29" s="245"/>
      <c r="F29" s="245"/>
      <c r="K29" s="246"/>
      <c r="M29" s="214"/>
      <c r="N29" s="214"/>
    </row>
    <row r="30" spans="1:14">
      <c r="A30" s="258">
        <f>+A29+0.01</f>
        <v>4.01</v>
      </c>
      <c r="B30" s="262" t="s">
        <v>203</v>
      </c>
      <c r="C30" s="242">
        <f>$C$25+$C$26</f>
        <v>25.69</v>
      </c>
      <c r="D30" s="250" t="s">
        <v>1</v>
      </c>
      <c r="E30" s="244"/>
      <c r="F30" s="245"/>
      <c r="G30" s="268"/>
      <c r="K30" s="246"/>
      <c r="L30" s="214" t="s">
        <v>615</v>
      </c>
      <c r="M30" s="214"/>
      <c r="N30" s="214"/>
    </row>
    <row r="31" spans="1:14">
      <c r="A31" s="258">
        <f>0.01+A30</f>
        <v>4.0199999999999996</v>
      </c>
      <c r="B31" s="248" t="s">
        <v>589</v>
      </c>
      <c r="C31" s="242">
        <f>C25</f>
        <v>15.030000000000001</v>
      </c>
      <c r="D31" s="250" t="s">
        <v>1</v>
      </c>
      <c r="E31" s="244"/>
      <c r="F31" s="245"/>
      <c r="G31" s="268"/>
      <c r="K31" s="246"/>
      <c r="L31" s="214" t="s">
        <v>616</v>
      </c>
      <c r="M31" s="214"/>
      <c r="N31" s="214"/>
    </row>
    <row r="32" spans="1:14">
      <c r="A32" s="258">
        <f>0.01+A31</f>
        <v>4.0299999999999994</v>
      </c>
      <c r="B32" s="248" t="s">
        <v>590</v>
      </c>
      <c r="C32" s="242">
        <f>C26</f>
        <v>10.66</v>
      </c>
      <c r="D32" s="250" t="s">
        <v>1</v>
      </c>
      <c r="E32" s="244"/>
      <c r="F32" s="245"/>
      <c r="G32" s="268"/>
      <c r="K32" s="246"/>
      <c r="L32" s="214" t="s">
        <v>617</v>
      </c>
      <c r="M32" s="214"/>
      <c r="N32" s="214"/>
    </row>
    <row r="33" spans="1:14">
      <c r="A33" s="258">
        <f>0.01+A32</f>
        <v>4.0399999999999991</v>
      </c>
      <c r="B33" s="262" t="s">
        <v>474</v>
      </c>
      <c r="C33" s="242">
        <f>C24</f>
        <v>19.496999999999996</v>
      </c>
      <c r="D33" s="250" t="s">
        <v>1</v>
      </c>
      <c r="E33" s="244"/>
      <c r="F33" s="245"/>
      <c r="G33" s="268"/>
      <c r="K33" s="246"/>
      <c r="L33" s="214" t="s">
        <v>618</v>
      </c>
      <c r="M33" s="214"/>
      <c r="N33" s="214"/>
    </row>
    <row r="34" spans="1:14">
      <c r="A34" s="257">
        <f>+A29+1</f>
        <v>5</v>
      </c>
      <c r="B34" s="263" t="s">
        <v>79</v>
      </c>
      <c r="C34" s="260"/>
      <c r="D34" s="261"/>
      <c r="E34" s="210"/>
      <c r="F34" s="245"/>
      <c r="K34" s="246"/>
      <c r="M34" s="214"/>
      <c r="N34" s="214"/>
    </row>
    <row r="35" spans="1:14" ht="37.5">
      <c r="A35" s="258">
        <f>A34+0.01</f>
        <v>5.01</v>
      </c>
      <c r="B35" s="241" t="s">
        <v>588</v>
      </c>
      <c r="C35" s="242">
        <f>(1.78+7.94-0.15)*1.88</f>
        <v>17.991599999999998</v>
      </c>
      <c r="D35" s="250" t="s">
        <v>1</v>
      </c>
      <c r="E35" s="244"/>
      <c r="F35" s="245"/>
      <c r="K35" s="246"/>
      <c r="L35" s="214" t="s">
        <v>619</v>
      </c>
      <c r="M35" s="214"/>
      <c r="N35" s="214"/>
    </row>
    <row r="36" spans="1:14">
      <c r="A36" s="257">
        <f>+A34+1</f>
        <v>6</v>
      </c>
      <c r="B36" s="263" t="s">
        <v>70</v>
      </c>
      <c r="C36" s="260"/>
      <c r="D36" s="261"/>
      <c r="E36" s="245"/>
      <c r="F36" s="245"/>
      <c r="K36" s="246"/>
      <c r="M36" s="214"/>
      <c r="N36" s="214"/>
    </row>
    <row r="37" spans="1:14">
      <c r="A37" s="258">
        <f>+A36+0.01</f>
        <v>6.01</v>
      </c>
      <c r="B37" s="262" t="s">
        <v>240</v>
      </c>
      <c r="C37" s="242">
        <f>C24</f>
        <v>19.496999999999996</v>
      </c>
      <c r="D37" s="250" t="s">
        <v>1</v>
      </c>
      <c r="E37" s="244"/>
      <c r="F37" s="245"/>
      <c r="G37" s="268"/>
      <c r="K37" s="252"/>
      <c r="L37" s="214" t="s">
        <v>620</v>
      </c>
      <c r="M37" s="214"/>
      <c r="N37" s="214"/>
    </row>
    <row r="38" spans="1:14">
      <c r="A38" s="258">
        <f>0.01+A37</f>
        <v>6.02</v>
      </c>
      <c r="B38" s="262" t="s">
        <v>81</v>
      </c>
      <c r="C38" s="242">
        <f>C37*2</f>
        <v>38.993999999999993</v>
      </c>
      <c r="D38" s="250" t="s">
        <v>2</v>
      </c>
      <c r="E38" s="244"/>
      <c r="F38" s="245"/>
      <c r="G38" s="268"/>
      <c r="K38" s="252"/>
      <c r="L38" s="214" t="s">
        <v>621</v>
      </c>
      <c r="M38" s="214"/>
      <c r="N38" s="214"/>
    </row>
    <row r="39" spans="1:14">
      <c r="A39" s="258">
        <f>0.01+A38</f>
        <v>6.0299999999999994</v>
      </c>
      <c r="B39" s="262" t="s">
        <v>387</v>
      </c>
      <c r="C39" s="242">
        <f>C37</f>
        <v>19.496999999999996</v>
      </c>
      <c r="D39" s="250" t="s">
        <v>1</v>
      </c>
      <c r="E39" s="244"/>
      <c r="F39" s="245"/>
      <c r="G39" s="268"/>
      <c r="K39" s="252"/>
      <c r="L39" s="214" t="s">
        <v>622</v>
      </c>
      <c r="M39" s="214"/>
      <c r="N39" s="214"/>
    </row>
    <row r="40" spans="1:14">
      <c r="A40" s="257">
        <f>A36+1</f>
        <v>7</v>
      </c>
      <c r="B40" s="259" t="s">
        <v>563</v>
      </c>
      <c r="C40" s="242"/>
      <c r="D40" s="250"/>
      <c r="E40" s="245"/>
      <c r="F40" s="245"/>
      <c r="G40" s="268"/>
      <c r="K40" s="246"/>
      <c r="M40" s="214"/>
      <c r="N40" s="214"/>
    </row>
    <row r="41" spans="1:14">
      <c r="A41" s="258">
        <f>+A40+0.01</f>
        <v>7.01</v>
      </c>
      <c r="B41" s="248" t="s">
        <v>680</v>
      </c>
      <c r="C41" s="242">
        <f>(0.5*0.5)*(3.28*3.28)</f>
        <v>2.6895999999999995</v>
      </c>
      <c r="D41" s="250" t="s">
        <v>66</v>
      </c>
      <c r="E41" s="244"/>
      <c r="F41" s="245"/>
      <c r="G41" s="268"/>
      <c r="K41" s="252"/>
      <c r="L41" s="214" t="s">
        <v>623</v>
      </c>
      <c r="M41" s="214"/>
      <c r="N41" s="214"/>
    </row>
    <row r="42" spans="1:14">
      <c r="A42" s="257">
        <f>A40+1</f>
        <v>8</v>
      </c>
      <c r="B42" s="259" t="s">
        <v>598</v>
      </c>
      <c r="C42" s="260"/>
      <c r="D42" s="261"/>
      <c r="E42" s="210"/>
      <c r="F42" s="261"/>
      <c r="K42" s="246"/>
      <c r="M42" s="214"/>
      <c r="N42" s="214"/>
    </row>
    <row r="43" spans="1:14">
      <c r="A43" s="258">
        <f t="shared" ref="A43:A47" si="2">+A42+0.01</f>
        <v>8.01</v>
      </c>
      <c r="B43" s="262" t="s">
        <v>389</v>
      </c>
      <c r="C43" s="242">
        <v>1</v>
      </c>
      <c r="D43" s="250" t="s">
        <v>3</v>
      </c>
      <c r="E43" s="244"/>
      <c r="F43" s="245"/>
      <c r="G43" s="268"/>
      <c r="K43" s="252"/>
      <c r="L43" s="214" t="s">
        <v>624</v>
      </c>
      <c r="M43" s="214"/>
      <c r="N43" s="214"/>
    </row>
    <row r="44" spans="1:14" ht="37.5">
      <c r="A44" s="258">
        <f t="shared" si="2"/>
        <v>8.02</v>
      </c>
      <c r="B44" s="262" t="s">
        <v>440</v>
      </c>
      <c r="C44" s="242">
        <v>1</v>
      </c>
      <c r="D44" s="250" t="s">
        <v>3</v>
      </c>
      <c r="E44" s="244"/>
      <c r="F44" s="245"/>
      <c r="G44" s="268"/>
      <c r="K44" s="252"/>
      <c r="L44" s="214" t="s">
        <v>625</v>
      </c>
      <c r="M44" s="214"/>
      <c r="N44" s="214"/>
    </row>
    <row r="45" spans="1:14" ht="37.5">
      <c r="A45" s="258">
        <f t="shared" si="2"/>
        <v>8.0299999999999994</v>
      </c>
      <c r="B45" s="262" t="s">
        <v>521</v>
      </c>
      <c r="C45" s="242">
        <v>2</v>
      </c>
      <c r="D45" s="250" t="s">
        <v>3</v>
      </c>
      <c r="E45" s="244"/>
      <c r="F45" s="245"/>
      <c r="G45" s="268"/>
      <c r="K45" s="252"/>
      <c r="L45" s="214" t="s">
        <v>626</v>
      </c>
      <c r="M45" s="214"/>
      <c r="N45" s="214"/>
    </row>
    <row r="46" spans="1:14">
      <c r="A46" s="258">
        <f t="shared" si="2"/>
        <v>8.0399999999999991</v>
      </c>
      <c r="B46" s="248" t="s">
        <v>591</v>
      </c>
      <c r="C46" s="242">
        <v>1</v>
      </c>
      <c r="D46" s="250" t="s">
        <v>3</v>
      </c>
      <c r="E46" s="244"/>
      <c r="F46" s="245"/>
      <c r="G46" s="268"/>
      <c r="K46" s="252"/>
      <c r="L46" s="214" t="s">
        <v>627</v>
      </c>
      <c r="M46" s="214"/>
      <c r="N46" s="214"/>
    </row>
    <row r="47" spans="1:14">
      <c r="A47" s="258">
        <f t="shared" si="2"/>
        <v>8.0499999999999989</v>
      </c>
      <c r="B47" s="262" t="s">
        <v>390</v>
      </c>
      <c r="C47" s="242">
        <v>1</v>
      </c>
      <c r="D47" s="250" t="s">
        <v>115</v>
      </c>
      <c r="E47" s="244"/>
      <c r="F47" s="245"/>
      <c r="G47" s="268"/>
      <c r="K47" s="252"/>
      <c r="L47" s="214" t="s">
        <v>628</v>
      </c>
      <c r="M47" s="214"/>
      <c r="N47" s="214"/>
    </row>
    <row r="48" spans="1:14">
      <c r="A48" s="257">
        <f>+A42+1</f>
        <v>9</v>
      </c>
      <c r="B48" s="259" t="s">
        <v>599</v>
      </c>
      <c r="C48" s="260"/>
      <c r="D48" s="261"/>
      <c r="E48" s="210"/>
      <c r="F48" s="245"/>
      <c r="K48" s="246"/>
      <c r="M48" s="214"/>
      <c r="N48" s="214"/>
    </row>
    <row r="49" spans="1:14">
      <c r="A49" s="258">
        <f>+A48+0.01</f>
        <v>9.01</v>
      </c>
      <c r="B49" s="262" t="s">
        <v>579</v>
      </c>
      <c r="C49" s="242">
        <v>1</v>
      </c>
      <c r="D49" s="250" t="s">
        <v>562</v>
      </c>
      <c r="E49" s="244"/>
      <c r="F49" s="245"/>
      <c r="G49" s="268"/>
      <c r="K49" s="246"/>
      <c r="L49" s="214" t="s">
        <v>629</v>
      </c>
      <c r="M49" s="214"/>
      <c r="N49" s="214"/>
    </row>
    <row r="50" spans="1:14" ht="37.5">
      <c r="A50" s="258">
        <f t="shared" ref="A50:A57" si="3">SUM(A49,0.01)</f>
        <v>9.02</v>
      </c>
      <c r="B50" s="262" t="s">
        <v>580</v>
      </c>
      <c r="C50" s="242">
        <v>1</v>
      </c>
      <c r="D50" s="250" t="s">
        <v>562</v>
      </c>
      <c r="E50" s="244"/>
      <c r="F50" s="245"/>
      <c r="G50" s="268"/>
      <c r="K50" s="246"/>
      <c r="L50" s="214" t="s">
        <v>630</v>
      </c>
      <c r="M50" s="214"/>
      <c r="N50" s="214"/>
    </row>
    <row r="51" spans="1:14">
      <c r="A51" s="258">
        <f t="shared" si="3"/>
        <v>9.0299999999999994</v>
      </c>
      <c r="B51" s="248" t="s">
        <v>600</v>
      </c>
      <c r="C51" s="242">
        <v>1</v>
      </c>
      <c r="D51" s="250" t="s">
        <v>562</v>
      </c>
      <c r="E51" s="244"/>
      <c r="F51" s="245"/>
      <c r="G51" s="268"/>
      <c r="K51" s="246"/>
      <c r="L51" s="214" t="s">
        <v>631</v>
      </c>
      <c r="M51" s="214"/>
      <c r="N51" s="214"/>
    </row>
    <row r="52" spans="1:14">
      <c r="A52" s="258">
        <f t="shared" si="3"/>
        <v>9.0399999999999991</v>
      </c>
      <c r="B52" s="262" t="s">
        <v>478</v>
      </c>
      <c r="C52" s="242">
        <v>1</v>
      </c>
      <c r="D52" s="250" t="s">
        <v>562</v>
      </c>
      <c r="E52" s="244"/>
      <c r="F52" s="245"/>
      <c r="K52" s="246"/>
      <c r="L52" s="214" t="s">
        <v>632</v>
      </c>
      <c r="M52" s="214"/>
      <c r="N52" s="214"/>
    </row>
    <row r="53" spans="1:14">
      <c r="A53" s="258">
        <f t="shared" si="3"/>
        <v>9.0499999999999989</v>
      </c>
      <c r="B53" s="262" t="s">
        <v>523</v>
      </c>
      <c r="C53" s="242">
        <v>1</v>
      </c>
      <c r="D53" s="250" t="s">
        <v>562</v>
      </c>
      <c r="E53" s="244"/>
      <c r="F53" s="245"/>
      <c r="K53" s="246"/>
      <c r="L53" s="214" t="s">
        <v>633</v>
      </c>
      <c r="M53" s="214"/>
      <c r="N53" s="214"/>
    </row>
    <row r="54" spans="1:14" ht="56.25">
      <c r="A54" s="258">
        <f t="shared" si="3"/>
        <v>9.0599999999999987</v>
      </c>
      <c r="B54" s="265" t="s">
        <v>594</v>
      </c>
      <c r="C54" s="242">
        <v>50</v>
      </c>
      <c r="D54" s="250" t="s">
        <v>2</v>
      </c>
      <c r="E54" s="244"/>
      <c r="F54" s="245"/>
      <c r="K54" s="246"/>
      <c r="L54" s="214" t="s">
        <v>634</v>
      </c>
      <c r="M54" s="214"/>
      <c r="N54" s="214"/>
    </row>
    <row r="55" spans="1:14" ht="56.25">
      <c r="A55" s="258">
        <f t="shared" si="3"/>
        <v>9.0699999999999985</v>
      </c>
      <c r="B55" s="265" t="s">
        <v>595</v>
      </c>
      <c r="C55" s="242">
        <v>3</v>
      </c>
      <c r="D55" s="250" t="s">
        <v>2</v>
      </c>
      <c r="E55" s="244"/>
      <c r="F55" s="245"/>
      <c r="K55" s="252"/>
      <c r="L55" s="214" t="s">
        <v>635</v>
      </c>
      <c r="M55" s="214"/>
      <c r="N55" s="214"/>
    </row>
    <row r="56" spans="1:14" ht="37.5">
      <c r="A56" s="258">
        <f t="shared" si="3"/>
        <v>9.0799999999999983</v>
      </c>
      <c r="B56" s="262" t="s">
        <v>245</v>
      </c>
      <c r="C56" s="242">
        <v>120</v>
      </c>
      <c r="D56" s="250" t="s">
        <v>2</v>
      </c>
      <c r="E56" s="244"/>
      <c r="F56" s="245"/>
      <c r="K56" s="252"/>
      <c r="L56" s="214" t="s">
        <v>636</v>
      </c>
      <c r="M56" s="214"/>
      <c r="N56" s="214"/>
    </row>
    <row r="57" spans="1:14">
      <c r="A57" s="258">
        <f t="shared" si="3"/>
        <v>9.0899999999999981</v>
      </c>
      <c r="B57" s="262" t="s">
        <v>480</v>
      </c>
      <c r="C57" s="242">
        <v>1</v>
      </c>
      <c r="D57" s="250" t="s">
        <v>115</v>
      </c>
      <c r="E57" s="244"/>
      <c r="F57" s="245"/>
      <c r="G57" s="268"/>
      <c r="K57" s="252"/>
      <c r="L57" s="214" t="s">
        <v>637</v>
      </c>
      <c r="M57" s="214"/>
      <c r="N57" s="214"/>
    </row>
    <row r="58" spans="1:14">
      <c r="A58" s="257">
        <f>+A48+1</f>
        <v>10</v>
      </c>
      <c r="B58" s="259" t="s">
        <v>84</v>
      </c>
      <c r="C58" s="260"/>
      <c r="D58" s="261"/>
      <c r="E58" s="210"/>
      <c r="F58" s="245"/>
      <c r="G58" s="268"/>
      <c r="K58" s="252"/>
    </row>
    <row r="59" spans="1:14">
      <c r="A59" s="258">
        <f>A58+0.01</f>
        <v>10.01</v>
      </c>
      <c r="B59" s="248" t="s">
        <v>688</v>
      </c>
      <c r="C59" s="242">
        <f>1.78+7.92</f>
        <v>9.6999999999999993</v>
      </c>
      <c r="D59" s="250" t="s">
        <v>2</v>
      </c>
      <c r="E59" s="244"/>
      <c r="F59" s="245"/>
      <c r="G59" s="268"/>
      <c r="K59" s="252"/>
      <c r="L59" s="214" t="s">
        <v>638</v>
      </c>
    </row>
    <row r="60" spans="1:14">
      <c r="A60" s="234"/>
      <c r="C60" s="266"/>
      <c r="E60" s="210"/>
      <c r="F60" s="215"/>
      <c r="G60" s="267" t="s">
        <v>33</v>
      </c>
      <c r="H60" s="255">
        <f>SUM(F22:F59)</f>
        <v>0</v>
      </c>
      <c r="K60" s="252"/>
    </row>
    <row r="61" spans="1:14">
      <c r="A61" s="257">
        <f>A58+1</f>
        <v>11</v>
      </c>
      <c r="B61" s="608" t="s">
        <v>601</v>
      </c>
      <c r="C61" s="608"/>
      <c r="D61" s="608"/>
      <c r="E61" s="608"/>
      <c r="F61" s="608"/>
      <c r="G61" s="255"/>
      <c r="K61" s="252"/>
    </row>
    <row r="62" spans="1:14">
      <c r="A62" s="257"/>
      <c r="B62" s="608" t="s">
        <v>602</v>
      </c>
      <c r="C62" s="608"/>
      <c r="D62" s="608"/>
      <c r="E62" s="608"/>
      <c r="F62" s="608"/>
      <c r="K62" s="252"/>
    </row>
    <row r="63" spans="1:14">
      <c r="A63" s="257">
        <f>+A61+0.1</f>
        <v>11.1</v>
      </c>
      <c r="B63" s="608" t="s">
        <v>585</v>
      </c>
      <c r="C63" s="608"/>
      <c r="D63" s="608"/>
      <c r="E63" s="608"/>
      <c r="F63" s="608"/>
      <c r="K63" s="252"/>
    </row>
    <row r="64" spans="1:14">
      <c r="A64" s="258">
        <f>+A63+0.01</f>
        <v>11.11</v>
      </c>
      <c r="B64" s="249" t="s">
        <v>72</v>
      </c>
      <c r="C64" s="242">
        <v>1</v>
      </c>
      <c r="D64" s="250" t="s">
        <v>39</v>
      </c>
      <c r="E64" s="244"/>
      <c r="F64" s="251"/>
      <c r="K64" s="252"/>
      <c r="L64" s="214" t="s">
        <v>639</v>
      </c>
    </row>
    <row r="65" spans="1:12">
      <c r="A65" s="257">
        <f>+A63+0.1</f>
        <v>11.2</v>
      </c>
      <c r="B65" s="253" t="s">
        <v>196</v>
      </c>
      <c r="C65" s="242"/>
      <c r="D65" s="237"/>
      <c r="E65" s="237"/>
      <c r="F65" s="237"/>
      <c r="K65" s="252"/>
    </row>
    <row r="66" spans="1:12">
      <c r="A66" s="258">
        <f>+A65+0.01</f>
        <v>11.209999999999999</v>
      </c>
      <c r="B66" s="248" t="s">
        <v>574</v>
      </c>
      <c r="C66" s="242">
        <f>3.3*3.3*2.3</f>
        <v>25.046999999999997</v>
      </c>
      <c r="D66" s="243" t="s">
        <v>0</v>
      </c>
      <c r="E66" s="244"/>
      <c r="G66" s="255"/>
      <c r="K66" s="252"/>
      <c r="L66" s="214" t="s">
        <v>640</v>
      </c>
    </row>
    <row r="67" spans="1:12">
      <c r="A67" s="258">
        <f t="shared" ref="A67:A83" si="4">+A66+0.01</f>
        <v>11.219999999999999</v>
      </c>
      <c r="B67" s="248" t="s">
        <v>194</v>
      </c>
      <c r="C67" s="242">
        <f>+C66-C68</f>
        <v>2.2542299999999997</v>
      </c>
      <c r="D67" s="243" t="s">
        <v>0</v>
      </c>
      <c r="E67" s="244"/>
      <c r="G67" s="255"/>
      <c r="K67" s="252"/>
      <c r="L67" s="214" t="s">
        <v>641</v>
      </c>
    </row>
    <row r="68" spans="1:12">
      <c r="A68" s="258">
        <f t="shared" si="4"/>
        <v>11.229999999999999</v>
      </c>
      <c r="B68" s="248" t="s">
        <v>254</v>
      </c>
      <c r="C68" s="242">
        <f>+C66*1.3*0.7</f>
        <v>22.792769999999997</v>
      </c>
      <c r="D68" s="243" t="s">
        <v>0</v>
      </c>
      <c r="E68" s="244"/>
      <c r="G68" s="255"/>
      <c r="K68" s="252"/>
      <c r="L68" s="214" t="s">
        <v>642</v>
      </c>
    </row>
    <row r="69" spans="1:12">
      <c r="A69" s="257">
        <f>+A65+0.1</f>
        <v>11.299999999999999</v>
      </c>
      <c r="B69" s="253" t="s">
        <v>372</v>
      </c>
      <c r="C69" s="242"/>
      <c r="D69" s="243"/>
      <c r="E69" s="244"/>
      <c r="G69" s="255"/>
      <c r="K69" s="252"/>
    </row>
    <row r="70" spans="1:12">
      <c r="A70" s="258">
        <f>+A69+0.01</f>
        <v>11.309999999999999</v>
      </c>
      <c r="B70" s="248" t="s">
        <v>255</v>
      </c>
      <c r="C70" s="242">
        <f>2.8*2.8*0.05</f>
        <v>0.39199999999999996</v>
      </c>
      <c r="D70" s="243" t="s">
        <v>0</v>
      </c>
      <c r="E70" s="244"/>
      <c r="G70" s="255"/>
      <c r="K70" s="252"/>
      <c r="L70" s="214" t="s">
        <v>643</v>
      </c>
    </row>
    <row r="71" spans="1:12" ht="37.5">
      <c r="A71" s="258">
        <f t="shared" si="4"/>
        <v>11.319999999999999</v>
      </c>
      <c r="B71" s="248" t="s">
        <v>592</v>
      </c>
      <c r="C71" s="242">
        <f>2.8*2.8*0.15</f>
        <v>1.1759999999999997</v>
      </c>
      <c r="D71" s="243" t="s">
        <v>0</v>
      </c>
      <c r="E71" s="244"/>
      <c r="G71" s="255"/>
      <c r="K71" s="252"/>
      <c r="L71" s="214" t="s">
        <v>644</v>
      </c>
    </row>
    <row r="72" spans="1:12">
      <c r="A72" s="258">
        <f t="shared" si="4"/>
        <v>11.329999999999998</v>
      </c>
      <c r="B72" s="248" t="s">
        <v>568</v>
      </c>
      <c r="C72" s="242">
        <f>2.8*2.8*0.12</f>
        <v>0.94079999999999986</v>
      </c>
      <c r="D72" s="243" t="s">
        <v>0</v>
      </c>
      <c r="E72" s="244"/>
      <c r="G72" s="255"/>
      <c r="K72" s="252"/>
      <c r="L72" s="214" t="s">
        <v>645</v>
      </c>
    </row>
    <row r="73" spans="1:12">
      <c r="A73" s="257">
        <f>+A69+0.1</f>
        <v>11.399999999999999</v>
      </c>
      <c r="B73" s="253" t="s">
        <v>286</v>
      </c>
      <c r="C73" s="242"/>
      <c r="D73" s="243"/>
      <c r="E73" s="244"/>
      <c r="G73" s="255"/>
      <c r="K73" s="252"/>
    </row>
    <row r="74" spans="1:12" ht="37.5">
      <c r="A74" s="258">
        <f>+A73+0.01</f>
        <v>11.409999999999998</v>
      </c>
      <c r="B74" s="248" t="s">
        <v>593</v>
      </c>
      <c r="C74" s="242">
        <f>(2.8*4)*1.9</f>
        <v>21.279999999999998</v>
      </c>
      <c r="D74" s="243" t="s">
        <v>1</v>
      </c>
      <c r="E74" s="244"/>
      <c r="G74" s="255"/>
      <c r="K74" s="252"/>
      <c r="L74" s="214" t="s">
        <v>646</v>
      </c>
    </row>
    <row r="75" spans="1:12">
      <c r="A75" s="257">
        <f>+A73+0.1</f>
        <v>11.499999999999998</v>
      </c>
      <c r="B75" s="253" t="s">
        <v>375</v>
      </c>
      <c r="C75" s="242"/>
      <c r="D75" s="243"/>
      <c r="E75" s="244"/>
      <c r="G75" s="255"/>
      <c r="K75" s="252"/>
    </row>
    <row r="76" spans="1:12">
      <c r="A76" s="258">
        <f>+A75+0.01</f>
        <v>11.509999999999998</v>
      </c>
      <c r="B76" s="248" t="s">
        <v>248</v>
      </c>
      <c r="C76" s="242">
        <f>+C74</f>
        <v>21.279999999999998</v>
      </c>
      <c r="D76" s="243" t="s">
        <v>1</v>
      </c>
      <c r="E76" s="244"/>
      <c r="G76" s="255"/>
      <c r="K76" s="252"/>
      <c r="L76" s="214" t="s">
        <v>647</v>
      </c>
    </row>
    <row r="77" spans="1:12">
      <c r="A77" s="258">
        <f t="shared" si="4"/>
        <v>11.519999999999998</v>
      </c>
      <c r="B77" s="248" t="s">
        <v>205</v>
      </c>
      <c r="C77" s="242">
        <v>7.84</v>
      </c>
      <c r="D77" s="243" t="s">
        <v>1</v>
      </c>
      <c r="E77" s="244"/>
      <c r="G77" s="255"/>
      <c r="K77" s="252"/>
      <c r="L77" s="214" t="s">
        <v>648</v>
      </c>
    </row>
    <row r="78" spans="1:12">
      <c r="A78" s="258">
        <f t="shared" si="4"/>
        <v>11.529999999999998</v>
      </c>
      <c r="B78" s="248" t="s">
        <v>259</v>
      </c>
      <c r="C78" s="242">
        <f>0.6*4</f>
        <v>2.4</v>
      </c>
      <c r="D78" s="243" t="s">
        <v>2</v>
      </c>
      <c r="E78" s="244"/>
      <c r="G78" s="255"/>
      <c r="K78" s="252"/>
      <c r="L78" s="214" t="s">
        <v>649</v>
      </c>
    </row>
    <row r="79" spans="1:12">
      <c r="A79" s="258">
        <f t="shared" si="4"/>
        <v>11.539999999999997</v>
      </c>
      <c r="B79" s="248" t="s">
        <v>260</v>
      </c>
      <c r="C79" s="242">
        <f>2.5*4</f>
        <v>10</v>
      </c>
      <c r="D79" s="243" t="s">
        <v>2</v>
      </c>
      <c r="E79" s="244"/>
      <c r="G79" s="255"/>
      <c r="K79" s="252"/>
      <c r="L79" s="214" t="s">
        <v>650</v>
      </c>
    </row>
    <row r="80" spans="1:12">
      <c r="A80" s="257">
        <f>+A75+0.1</f>
        <v>11.599999999999998</v>
      </c>
      <c r="B80" s="253" t="s">
        <v>206</v>
      </c>
      <c r="C80" s="242"/>
      <c r="D80" s="243"/>
      <c r="E80" s="244"/>
      <c r="G80" s="255"/>
      <c r="K80" s="252"/>
    </row>
    <row r="81" spans="1:12">
      <c r="A81" s="258">
        <f>+A80+0.01</f>
        <v>11.609999999999998</v>
      </c>
      <c r="B81" s="248" t="s">
        <v>583</v>
      </c>
      <c r="C81" s="242">
        <v>1</v>
      </c>
      <c r="D81" s="250" t="s">
        <v>115</v>
      </c>
      <c r="E81" s="244"/>
      <c r="G81" s="255"/>
      <c r="K81" s="252"/>
      <c r="L81" s="214" t="s">
        <v>651</v>
      </c>
    </row>
    <row r="82" spans="1:12">
      <c r="A82" s="258">
        <f t="shared" si="4"/>
        <v>11.619999999999997</v>
      </c>
      <c r="B82" s="248" t="s">
        <v>571</v>
      </c>
      <c r="C82" s="242">
        <v>1</v>
      </c>
      <c r="D82" s="250" t="s">
        <v>115</v>
      </c>
      <c r="E82" s="244"/>
      <c r="G82" s="255"/>
      <c r="K82" s="252"/>
      <c r="L82" s="214" t="s">
        <v>652</v>
      </c>
    </row>
    <row r="83" spans="1:12">
      <c r="A83" s="258">
        <f t="shared" si="4"/>
        <v>11.629999999999997</v>
      </c>
      <c r="B83" s="248" t="s">
        <v>264</v>
      </c>
      <c r="C83" s="242">
        <v>1</v>
      </c>
      <c r="D83" s="250" t="s">
        <v>562</v>
      </c>
      <c r="E83" s="244"/>
      <c r="G83" s="255"/>
      <c r="K83" s="252"/>
      <c r="L83" s="214" t="s">
        <v>653</v>
      </c>
    </row>
    <row r="84" spans="1:12">
      <c r="A84" s="257">
        <f>+A80+0.1</f>
        <v>11.699999999999998</v>
      </c>
      <c r="B84" s="253" t="s">
        <v>690</v>
      </c>
      <c r="C84" s="242">
        <v>2</v>
      </c>
      <c r="D84" s="250" t="s">
        <v>115</v>
      </c>
      <c r="E84" s="244"/>
      <c r="G84" s="255"/>
      <c r="K84" s="252"/>
    </row>
    <row r="85" spans="1:12">
      <c r="A85" s="258"/>
      <c r="B85" s="248"/>
      <c r="C85" s="242"/>
      <c r="D85" s="250"/>
      <c r="E85" s="244"/>
      <c r="G85" s="239" t="s">
        <v>33</v>
      </c>
      <c r="H85" s="255">
        <f>SUM(F64:F84)</f>
        <v>0</v>
      </c>
      <c r="K85" s="252"/>
    </row>
    <row r="86" spans="1:12">
      <c r="A86" s="257">
        <f>A61+1</f>
        <v>12</v>
      </c>
      <c r="B86" s="609" t="s">
        <v>686</v>
      </c>
      <c r="C86" s="609"/>
      <c r="D86" s="609"/>
      <c r="E86" s="609"/>
      <c r="F86" s="609"/>
      <c r="G86" s="255"/>
      <c r="K86" s="252"/>
    </row>
    <row r="87" spans="1:12">
      <c r="A87" s="258">
        <f>+A86+0.01</f>
        <v>12.01</v>
      </c>
      <c r="B87" s="612" t="s">
        <v>585</v>
      </c>
      <c r="C87" s="612"/>
      <c r="D87" s="612"/>
      <c r="E87" s="612"/>
      <c r="F87" s="612"/>
      <c r="G87" s="255"/>
      <c r="K87" s="252"/>
    </row>
    <row r="88" spans="1:12">
      <c r="A88" s="258">
        <f>+$A$86+0.1</f>
        <v>12.1</v>
      </c>
      <c r="B88" s="263" t="s">
        <v>587</v>
      </c>
      <c r="C88" s="242"/>
      <c r="D88" s="243"/>
      <c r="E88" s="244"/>
      <c r="G88" s="255"/>
      <c r="K88" s="252"/>
    </row>
    <row r="89" spans="1:12">
      <c r="A89" s="258">
        <f t="shared" ref="A89:A94" si="5">+A88+0.01</f>
        <v>12.11</v>
      </c>
      <c r="B89" s="256" t="s">
        <v>685</v>
      </c>
      <c r="C89" s="242">
        <f>1.78+7.92+10</f>
        <v>19.7</v>
      </c>
      <c r="D89" s="243" t="s">
        <v>1</v>
      </c>
      <c r="E89" s="244"/>
      <c r="G89" s="255"/>
      <c r="K89" s="252"/>
      <c r="L89" s="214" t="s">
        <v>654</v>
      </c>
    </row>
    <row r="90" spans="1:12">
      <c r="A90" s="258">
        <f>+$A$88+0.1</f>
        <v>12.2</v>
      </c>
      <c r="B90" s="263" t="s">
        <v>597</v>
      </c>
      <c r="C90" s="242"/>
      <c r="D90" s="243"/>
      <c r="E90" s="244"/>
      <c r="G90" s="255"/>
      <c r="K90" s="252"/>
    </row>
    <row r="91" spans="1:12">
      <c r="A91" s="258">
        <f t="shared" si="5"/>
        <v>12.209999999999999</v>
      </c>
      <c r="B91" s="256" t="s">
        <v>203</v>
      </c>
      <c r="C91" s="242">
        <f>C89</f>
        <v>19.7</v>
      </c>
      <c r="D91" s="243" t="s">
        <v>1</v>
      </c>
      <c r="E91" s="244"/>
      <c r="G91" s="255"/>
      <c r="K91" s="252"/>
      <c r="L91" s="214" t="s">
        <v>655</v>
      </c>
    </row>
    <row r="92" spans="1:12">
      <c r="A92" s="258">
        <f t="shared" si="5"/>
        <v>12.219999999999999</v>
      </c>
      <c r="B92" s="256" t="s">
        <v>584</v>
      </c>
      <c r="C92" s="242">
        <f>+C91</f>
        <v>19.7</v>
      </c>
      <c r="D92" s="243" t="s">
        <v>1</v>
      </c>
      <c r="E92" s="244"/>
      <c r="G92" s="255"/>
      <c r="K92" s="252"/>
      <c r="L92" s="214" t="s">
        <v>656</v>
      </c>
    </row>
    <row r="93" spans="1:12">
      <c r="A93" s="258">
        <f>+$A$90+0.1</f>
        <v>12.299999999999999</v>
      </c>
      <c r="B93" s="259" t="s">
        <v>84</v>
      </c>
      <c r="C93" s="254"/>
      <c r="D93" s="243"/>
      <c r="E93" s="244"/>
      <c r="G93" s="255"/>
      <c r="K93" s="252"/>
    </row>
    <row r="94" spans="1:12" ht="37.5">
      <c r="A94" s="258">
        <f t="shared" si="5"/>
        <v>12.309999999999999</v>
      </c>
      <c r="B94" s="256" t="s">
        <v>689</v>
      </c>
      <c r="C94" s="242">
        <f>1.78+7.92+10</f>
        <v>19.7</v>
      </c>
      <c r="D94" s="243" t="s">
        <v>2</v>
      </c>
      <c r="E94" s="244"/>
      <c r="G94" s="255"/>
      <c r="K94" s="252"/>
      <c r="L94" s="214" t="s">
        <v>657</v>
      </c>
    </row>
    <row r="95" spans="1:12">
      <c r="B95" s="263"/>
      <c r="C95" s="260"/>
      <c r="D95" s="261"/>
      <c r="E95" s="261"/>
      <c r="F95" s="215"/>
      <c r="G95" s="239" t="s">
        <v>33</v>
      </c>
      <c r="H95" s="255">
        <f>SUM(F89:F94)</f>
        <v>0</v>
      </c>
      <c r="K95" s="252"/>
    </row>
    <row r="96" spans="1:12">
      <c r="A96" s="257">
        <f>A86+1</f>
        <v>13</v>
      </c>
      <c r="B96" s="610" t="s">
        <v>603</v>
      </c>
      <c r="C96" s="610"/>
      <c r="D96" s="610"/>
      <c r="E96" s="610"/>
      <c r="F96" s="610"/>
      <c r="G96" s="255"/>
      <c r="K96" s="246"/>
    </row>
    <row r="97" spans="1:12">
      <c r="A97" s="257">
        <f>0.1+A96</f>
        <v>13.1</v>
      </c>
      <c r="B97" s="612" t="s">
        <v>585</v>
      </c>
      <c r="C97" s="612"/>
      <c r="D97" s="612"/>
      <c r="E97" s="612"/>
      <c r="F97" s="612"/>
      <c r="G97" s="255"/>
      <c r="K97" s="246"/>
    </row>
    <row r="98" spans="1:12">
      <c r="A98" s="258">
        <f>+A97+0.01</f>
        <v>13.11</v>
      </c>
      <c r="B98" s="249" t="s">
        <v>72</v>
      </c>
      <c r="C98" s="242">
        <f>129.91*0.45</f>
        <v>58.459499999999998</v>
      </c>
      <c r="D98" s="250" t="s">
        <v>1</v>
      </c>
      <c r="E98" s="244"/>
      <c r="F98" s="251"/>
      <c r="G98" s="255"/>
      <c r="K98" s="246"/>
      <c r="L98" s="214" t="s">
        <v>658</v>
      </c>
    </row>
    <row r="99" spans="1:12">
      <c r="A99" s="257">
        <f>+A97+0.1</f>
        <v>13.2</v>
      </c>
      <c r="B99" s="263" t="s">
        <v>74</v>
      </c>
      <c r="C99" s="260"/>
      <c r="D99" s="261"/>
      <c r="E99" s="261"/>
      <c r="F99" s="261"/>
      <c r="G99" s="255"/>
      <c r="K99" s="246"/>
    </row>
    <row r="100" spans="1:12">
      <c r="A100" s="258">
        <f>+A99+0.01</f>
        <v>13.209999999999999</v>
      </c>
      <c r="B100" s="256" t="s">
        <v>681</v>
      </c>
      <c r="C100" s="242">
        <f>0.45*0.85*1.25</f>
        <v>0.47812500000000002</v>
      </c>
      <c r="D100" s="243" t="s">
        <v>0</v>
      </c>
      <c r="E100" s="244"/>
      <c r="G100" s="255"/>
      <c r="K100" s="252"/>
      <c r="L100" s="214" t="s">
        <v>659</v>
      </c>
    </row>
    <row r="101" spans="1:12">
      <c r="A101" s="258">
        <f>+A100+0.01</f>
        <v>13.219999999999999</v>
      </c>
      <c r="B101" s="256" t="s">
        <v>564</v>
      </c>
      <c r="C101" s="242">
        <f>+(C100*1.25)</f>
        <v>0.59765625</v>
      </c>
      <c r="D101" s="243" t="s">
        <v>0</v>
      </c>
      <c r="E101" s="244"/>
      <c r="G101" s="255"/>
      <c r="K101" s="252"/>
      <c r="L101" s="214" t="s">
        <v>660</v>
      </c>
    </row>
    <row r="102" spans="1:12">
      <c r="A102" s="258">
        <f>+A101+0.01</f>
        <v>13.229999999999999</v>
      </c>
      <c r="B102" s="248" t="s">
        <v>391</v>
      </c>
      <c r="C102" s="242">
        <f>C100*1.3*1.25</f>
        <v>0.77695312500000002</v>
      </c>
      <c r="D102" s="243" t="s">
        <v>0</v>
      </c>
      <c r="E102" s="244"/>
      <c r="G102" s="255"/>
      <c r="K102" s="252"/>
      <c r="L102" s="214" t="s">
        <v>661</v>
      </c>
    </row>
    <row r="103" spans="1:12">
      <c r="A103" s="257">
        <f>+A99+0.1</f>
        <v>13.299999999999999</v>
      </c>
      <c r="B103" s="263" t="s">
        <v>596</v>
      </c>
      <c r="C103" s="254"/>
      <c r="D103" s="243"/>
      <c r="E103" s="244"/>
      <c r="G103" s="255"/>
      <c r="K103" s="246"/>
    </row>
    <row r="104" spans="1:12">
      <c r="A104" s="258">
        <f>+A103+0.01</f>
        <v>13.309999999999999</v>
      </c>
      <c r="B104" s="248" t="s">
        <v>576</v>
      </c>
      <c r="C104" s="242">
        <f>C100</f>
        <v>0.47812500000000002</v>
      </c>
      <c r="D104" s="243" t="s">
        <v>0</v>
      </c>
      <c r="E104" s="244"/>
      <c r="G104" s="255"/>
      <c r="K104" s="252"/>
      <c r="L104" s="214" t="s">
        <v>662</v>
      </c>
    </row>
    <row r="105" spans="1:12" ht="37.5">
      <c r="A105" s="258">
        <f t="shared" ref="A105:A108" si="6">+A104+0.01</f>
        <v>13.319999999999999</v>
      </c>
      <c r="B105" s="248" t="s">
        <v>682</v>
      </c>
      <c r="C105" s="242">
        <f>(125/3)*(0.2*0.15*3)</f>
        <v>3.7499999999999996</v>
      </c>
      <c r="D105" s="243" t="s">
        <v>0</v>
      </c>
      <c r="E105" s="244"/>
      <c r="G105" s="255"/>
      <c r="K105" s="252"/>
      <c r="L105" s="214" t="s">
        <v>663</v>
      </c>
    </row>
    <row r="106" spans="1:12" ht="37.5">
      <c r="A106" s="258">
        <f t="shared" si="6"/>
        <v>13.329999999999998</v>
      </c>
      <c r="B106" s="248" t="s">
        <v>581</v>
      </c>
      <c r="C106" s="242">
        <f>125/18</f>
        <v>6.9444444444444446</v>
      </c>
      <c r="D106" s="243" t="s">
        <v>2</v>
      </c>
      <c r="E106" s="244"/>
      <c r="G106" s="255"/>
      <c r="K106" s="252"/>
      <c r="L106" s="214" t="s">
        <v>664</v>
      </c>
    </row>
    <row r="107" spans="1:12" ht="37.5">
      <c r="A107" s="258">
        <f t="shared" si="6"/>
        <v>13.339999999999998</v>
      </c>
      <c r="B107" s="248" t="s">
        <v>373</v>
      </c>
      <c r="C107" s="242">
        <f>0.15*0.2*125</f>
        <v>3.75</v>
      </c>
      <c r="D107" s="243" t="s">
        <v>0</v>
      </c>
      <c r="E107" s="244"/>
      <c r="G107" s="255"/>
      <c r="K107" s="252"/>
      <c r="L107" s="214" t="s">
        <v>665</v>
      </c>
    </row>
    <row r="108" spans="1:12" ht="37.5">
      <c r="A108" s="258">
        <f t="shared" si="6"/>
        <v>13.349999999999998</v>
      </c>
      <c r="B108" s="248" t="s">
        <v>393</v>
      </c>
      <c r="C108" s="242">
        <f>0.15*0.2*125</f>
        <v>3.75</v>
      </c>
      <c r="D108" s="243" t="s">
        <v>0</v>
      </c>
      <c r="E108" s="244"/>
      <c r="G108" s="255"/>
      <c r="K108" s="246"/>
      <c r="L108" s="214" t="s">
        <v>666</v>
      </c>
    </row>
    <row r="109" spans="1:12">
      <c r="A109" s="257">
        <f>+A103+0.1</f>
        <v>13.399999999999999</v>
      </c>
      <c r="B109" s="263" t="s">
        <v>586</v>
      </c>
      <c r="C109" s="254"/>
      <c r="D109" s="243"/>
      <c r="E109" s="251"/>
      <c r="G109" s="255"/>
      <c r="K109" s="246"/>
    </row>
    <row r="110" spans="1:12">
      <c r="A110" s="258">
        <f>+A109+0.01</f>
        <v>13.409999999999998</v>
      </c>
      <c r="B110" s="248" t="s">
        <v>582</v>
      </c>
      <c r="C110" s="242">
        <f>125*0.4</f>
        <v>50</v>
      </c>
      <c r="D110" s="243" t="s">
        <v>1</v>
      </c>
      <c r="E110" s="244"/>
      <c r="G110" s="255"/>
      <c r="K110" s="252"/>
      <c r="L110" s="214" t="s">
        <v>667</v>
      </c>
    </row>
    <row r="111" spans="1:12" ht="29.25" customHeight="1">
      <c r="A111" s="258">
        <f t="shared" ref="A111:A119" si="7">+A110+0.01</f>
        <v>13.419999999999998</v>
      </c>
      <c r="B111" s="248" t="s">
        <v>398</v>
      </c>
      <c r="C111" s="242">
        <f>125*(0.2*4)</f>
        <v>100</v>
      </c>
      <c r="D111" s="243" t="s">
        <v>1</v>
      </c>
      <c r="E111" s="244"/>
      <c r="G111" s="255"/>
      <c r="K111" s="252"/>
      <c r="L111" s="214" t="s">
        <v>668</v>
      </c>
    </row>
    <row r="112" spans="1:12">
      <c r="A112" s="257">
        <f>+A109+0.1</f>
        <v>13.499999999999998</v>
      </c>
      <c r="B112" s="263" t="s">
        <v>587</v>
      </c>
      <c r="C112" s="242"/>
      <c r="D112" s="243"/>
      <c r="E112" s="251"/>
      <c r="G112" s="255"/>
      <c r="K112" s="246"/>
    </row>
    <row r="113" spans="1:12">
      <c r="A113" s="258">
        <f>+A112+0.01</f>
        <v>13.509999999999998</v>
      </c>
      <c r="B113" s="248" t="s">
        <v>272</v>
      </c>
      <c r="C113" s="242">
        <f>(0.15*125)+(0.2*0.8*42)</f>
        <v>25.470000000000002</v>
      </c>
      <c r="D113" s="243" t="s">
        <v>1</v>
      </c>
      <c r="E113" s="244"/>
      <c r="G113" s="255"/>
      <c r="K113" s="252"/>
      <c r="L113" s="214" t="s">
        <v>669</v>
      </c>
    </row>
    <row r="114" spans="1:12">
      <c r="A114" s="258">
        <f t="shared" si="7"/>
        <v>13.519999999999998</v>
      </c>
      <c r="B114" s="248" t="s">
        <v>248</v>
      </c>
      <c r="C114" s="242">
        <f>125*0.8</f>
        <v>100</v>
      </c>
      <c r="D114" s="243" t="s">
        <v>1</v>
      </c>
      <c r="E114" s="244"/>
      <c r="G114" s="255" t="s">
        <v>89</v>
      </c>
      <c r="K114" s="252"/>
      <c r="L114" s="214" t="s">
        <v>670</v>
      </c>
    </row>
    <row r="115" spans="1:12">
      <c r="A115" s="258">
        <f t="shared" si="7"/>
        <v>13.529999999999998</v>
      </c>
      <c r="B115" s="248" t="s">
        <v>239</v>
      </c>
      <c r="C115" s="242">
        <v>125</v>
      </c>
      <c r="D115" s="243" t="s">
        <v>2</v>
      </c>
      <c r="E115" s="244"/>
      <c r="G115" s="255"/>
      <c r="K115" s="252"/>
      <c r="L115" s="214" t="s">
        <v>671</v>
      </c>
    </row>
    <row r="116" spans="1:12">
      <c r="A116" s="258">
        <f t="shared" si="7"/>
        <v>13.539999999999997</v>
      </c>
      <c r="B116" s="248" t="s">
        <v>83</v>
      </c>
      <c r="C116" s="242">
        <f>C115*2</f>
        <v>250</v>
      </c>
      <c r="D116" s="243" t="s">
        <v>2</v>
      </c>
      <c r="E116" s="244"/>
      <c r="G116" s="255"/>
      <c r="K116" s="252"/>
      <c r="L116" s="214" t="s">
        <v>672</v>
      </c>
    </row>
    <row r="117" spans="1:12">
      <c r="A117" s="257">
        <f>+A112+0.1</f>
        <v>13.599999999999998</v>
      </c>
      <c r="B117" s="263" t="s">
        <v>597</v>
      </c>
      <c r="C117" s="242"/>
      <c r="D117" s="243"/>
      <c r="E117" s="251"/>
      <c r="G117" s="255"/>
      <c r="K117" s="246"/>
    </row>
    <row r="118" spans="1:12">
      <c r="A118" s="258">
        <f>+A117+0.01</f>
        <v>13.609999999999998</v>
      </c>
      <c r="B118" s="248" t="s">
        <v>428</v>
      </c>
      <c r="C118" s="242">
        <f>125*0.8</f>
        <v>100</v>
      </c>
      <c r="D118" s="243" t="s">
        <v>1</v>
      </c>
      <c r="E118" s="244"/>
      <c r="G118" s="255"/>
      <c r="K118" s="252"/>
      <c r="L118" s="214" t="s">
        <v>673</v>
      </c>
    </row>
    <row r="119" spans="1:12">
      <c r="A119" s="258">
        <f t="shared" si="7"/>
        <v>13.619999999999997</v>
      </c>
      <c r="B119" s="256" t="s">
        <v>584</v>
      </c>
      <c r="C119" s="242">
        <f>+C114</f>
        <v>100</v>
      </c>
      <c r="D119" s="243" t="s">
        <v>1</v>
      </c>
      <c r="E119" s="244"/>
      <c r="G119" s="255"/>
      <c r="K119" s="252"/>
      <c r="L119" s="214" t="s">
        <v>674</v>
      </c>
    </row>
    <row r="120" spans="1:12">
      <c r="A120" s="257">
        <f>A117+0.1</f>
        <v>13.699999999999998</v>
      </c>
      <c r="B120" s="259" t="s">
        <v>84</v>
      </c>
      <c r="C120" s="254"/>
      <c r="D120" s="243"/>
      <c r="E120" s="244"/>
      <c r="G120" s="255"/>
      <c r="K120" s="252"/>
    </row>
    <row r="121" spans="1:12" ht="56.25">
      <c r="A121" s="258">
        <f t="shared" ref="A121" si="8">+A120+0.01</f>
        <v>13.709999999999997</v>
      </c>
      <c r="B121" s="256" t="s">
        <v>687</v>
      </c>
      <c r="C121" s="242">
        <v>125</v>
      </c>
      <c r="D121" s="243" t="s">
        <v>2</v>
      </c>
      <c r="E121" s="244"/>
      <c r="G121" s="255"/>
      <c r="K121" s="252"/>
      <c r="L121" s="214" t="s">
        <v>657</v>
      </c>
    </row>
    <row r="122" spans="1:12">
      <c r="A122" s="271"/>
      <c r="B122" s="272"/>
      <c r="C122" s="273"/>
      <c r="D122" s="274"/>
      <c r="E122" s="275"/>
      <c r="F122" s="215"/>
      <c r="G122" s="267" t="s">
        <v>33</v>
      </c>
      <c r="H122" s="255">
        <f>SUM(F98:F121)</f>
        <v>0</v>
      </c>
      <c r="K122" s="252"/>
    </row>
    <row r="123" spans="1:12">
      <c r="A123" s="257">
        <f>A96+1</f>
        <v>14</v>
      </c>
      <c r="B123" s="610" t="s">
        <v>691</v>
      </c>
      <c r="C123" s="610"/>
      <c r="D123" s="610"/>
      <c r="E123" s="610"/>
      <c r="F123" s="610"/>
      <c r="G123" s="255"/>
      <c r="K123" s="246"/>
    </row>
    <row r="124" spans="1:12" ht="37.5">
      <c r="A124" s="258">
        <f t="shared" ref="A124" si="9">+A123+0.01</f>
        <v>14.01</v>
      </c>
      <c r="B124" s="256" t="s">
        <v>692</v>
      </c>
      <c r="C124" s="273">
        <v>2</v>
      </c>
      <c r="D124" s="274"/>
      <c r="E124" s="275"/>
      <c r="G124" s="267"/>
      <c r="H124" s="255"/>
      <c r="K124" s="252"/>
    </row>
    <row r="125" spans="1:12">
      <c r="A125" s="258"/>
      <c r="B125" s="256"/>
      <c r="C125" s="273"/>
      <c r="D125" s="274"/>
      <c r="E125" s="275"/>
      <c r="G125" s="267" t="s">
        <v>33</v>
      </c>
      <c r="H125" s="255">
        <f>SUM(F124)</f>
        <v>0</v>
      </c>
      <c r="K125" s="252"/>
    </row>
    <row r="126" spans="1:12">
      <c r="B126" s="248"/>
      <c r="C126" s="254"/>
      <c r="D126" s="243"/>
      <c r="E126" s="251"/>
      <c r="F126" s="239"/>
      <c r="G126" s="255"/>
    </row>
    <row r="127" spans="1:12">
      <c r="A127" s="616" t="s">
        <v>27</v>
      </c>
      <c r="B127" s="617"/>
      <c r="C127" s="617"/>
      <c r="D127" s="617"/>
      <c r="E127" s="617"/>
      <c r="F127" s="618"/>
      <c r="G127" s="277">
        <f>SUM(H13:H125)</f>
        <v>0</v>
      </c>
    </row>
    <row r="128" spans="1:12">
      <c r="A128" s="278"/>
      <c r="B128" s="610" t="s">
        <v>11</v>
      </c>
      <c r="C128" s="610"/>
      <c r="D128" s="610"/>
      <c r="E128" s="610"/>
      <c r="F128" s="610"/>
      <c r="G128" s="611"/>
      <c r="H128" s="279"/>
      <c r="I128" s="279"/>
      <c r="J128" s="280"/>
    </row>
    <row r="129" spans="1:12">
      <c r="A129" s="281"/>
      <c r="B129" s="208" t="s">
        <v>12</v>
      </c>
      <c r="C129" s="209">
        <v>10</v>
      </c>
      <c r="D129" s="210" t="s">
        <v>13</v>
      </c>
      <c r="G129" s="282">
        <f>+$G$127*C129%</f>
        <v>0</v>
      </c>
      <c r="H129" s="279"/>
      <c r="I129" s="279"/>
      <c r="J129" s="280"/>
    </row>
    <row r="130" spans="1:12">
      <c r="A130" s="281"/>
      <c r="B130" s="208" t="s">
        <v>14</v>
      </c>
      <c r="C130" s="209">
        <v>0.1</v>
      </c>
      <c r="D130" s="210" t="s">
        <v>13</v>
      </c>
      <c r="G130" s="282">
        <f t="shared" ref="G130:G138" si="10">+$G$127*C130%</f>
        <v>0</v>
      </c>
      <c r="H130" s="279"/>
      <c r="I130" s="279"/>
      <c r="J130" s="280"/>
    </row>
    <row r="131" spans="1:12">
      <c r="A131" s="281"/>
      <c r="B131" s="208" t="s">
        <v>15</v>
      </c>
      <c r="C131" s="209">
        <v>3</v>
      </c>
      <c r="D131" s="210" t="s">
        <v>13</v>
      </c>
      <c r="G131" s="282">
        <f t="shared" si="10"/>
        <v>0</v>
      </c>
      <c r="H131" s="279"/>
      <c r="I131" s="279"/>
      <c r="J131" s="280"/>
    </row>
    <row r="132" spans="1:12">
      <c r="A132" s="281"/>
      <c r="B132" s="208" t="s">
        <v>16</v>
      </c>
      <c r="C132" s="209">
        <v>4</v>
      </c>
      <c r="D132" s="210" t="s">
        <v>13</v>
      </c>
      <c r="G132" s="282">
        <f t="shared" si="10"/>
        <v>0</v>
      </c>
      <c r="H132" s="279"/>
      <c r="I132" s="279"/>
      <c r="J132" s="280"/>
    </row>
    <row r="133" spans="1:12">
      <c r="A133" s="281"/>
      <c r="B133" s="208" t="s">
        <v>17</v>
      </c>
      <c r="C133" s="209">
        <v>1</v>
      </c>
      <c r="D133" s="210" t="s">
        <v>13</v>
      </c>
      <c r="G133" s="282">
        <f t="shared" si="10"/>
        <v>0</v>
      </c>
      <c r="H133" s="279"/>
      <c r="I133" s="279"/>
      <c r="J133" s="280"/>
    </row>
    <row r="134" spans="1:12">
      <c r="A134" s="281"/>
      <c r="B134" s="208" t="s">
        <v>18</v>
      </c>
      <c r="C134" s="209">
        <v>1.5</v>
      </c>
      <c r="D134" s="210" t="s">
        <v>13</v>
      </c>
      <c r="G134" s="282">
        <f t="shared" si="10"/>
        <v>0</v>
      </c>
      <c r="H134" s="279"/>
      <c r="I134" s="279"/>
      <c r="J134" s="280"/>
    </row>
    <row r="135" spans="1:12">
      <c r="A135" s="281"/>
      <c r="B135" s="208" t="s">
        <v>19</v>
      </c>
      <c r="C135" s="209">
        <v>5</v>
      </c>
      <c r="D135" s="210" t="s">
        <v>13</v>
      </c>
      <c r="G135" s="282">
        <f t="shared" si="10"/>
        <v>0</v>
      </c>
      <c r="H135" s="279"/>
      <c r="I135" s="279"/>
      <c r="J135" s="280"/>
    </row>
    <row r="136" spans="1:12">
      <c r="A136" s="281"/>
      <c r="B136" s="208" t="s">
        <v>278</v>
      </c>
      <c r="C136" s="283">
        <v>3</v>
      </c>
      <c r="D136" s="210" t="s">
        <v>13</v>
      </c>
      <c r="G136" s="282">
        <f t="shared" si="10"/>
        <v>0</v>
      </c>
      <c r="H136" s="279"/>
      <c r="I136" s="279"/>
      <c r="J136" s="280"/>
    </row>
    <row r="137" spans="1:12">
      <c r="A137" s="281"/>
      <c r="B137" s="208" t="s">
        <v>20</v>
      </c>
      <c r="C137" s="209">
        <v>18</v>
      </c>
      <c r="D137" s="210" t="s">
        <v>13</v>
      </c>
      <c r="G137" s="282">
        <f t="shared" si="10"/>
        <v>0</v>
      </c>
      <c r="H137" s="279"/>
      <c r="I137" s="279"/>
      <c r="J137" s="280"/>
    </row>
    <row r="138" spans="1:12">
      <c r="A138" s="281"/>
      <c r="B138" s="208" t="s">
        <v>604</v>
      </c>
      <c r="C138" s="209">
        <v>1</v>
      </c>
      <c r="D138" s="210" t="s">
        <v>39</v>
      </c>
      <c r="G138" s="282">
        <f t="shared" si="10"/>
        <v>0</v>
      </c>
      <c r="H138" s="279"/>
      <c r="I138" s="279"/>
      <c r="J138" s="280"/>
    </row>
    <row r="139" spans="1:12" s="284" customFormat="1">
      <c r="A139" s="616" t="s">
        <v>28</v>
      </c>
      <c r="B139" s="617"/>
      <c r="C139" s="617"/>
      <c r="D139" s="617"/>
      <c r="E139" s="617"/>
      <c r="F139" s="618"/>
      <c r="G139" s="277">
        <f>SUM(G129:G138)</f>
        <v>0</v>
      </c>
      <c r="H139" s="214"/>
      <c r="I139" s="279"/>
      <c r="J139" s="280"/>
      <c r="K139" s="285"/>
      <c r="L139" s="285"/>
    </row>
    <row r="140" spans="1:12" s="284" customFormat="1">
      <c r="A140" s="619"/>
      <c r="B140" s="619"/>
      <c r="C140" s="619"/>
      <c r="D140" s="619"/>
      <c r="E140" s="619"/>
      <c r="F140" s="619"/>
      <c r="G140" s="619"/>
      <c r="H140" s="279"/>
      <c r="I140" s="279"/>
      <c r="J140" s="280"/>
      <c r="K140" s="285"/>
      <c r="L140" s="285"/>
    </row>
    <row r="141" spans="1:12" s="286" customFormat="1" ht="20.25">
      <c r="A141" s="621" t="s">
        <v>566</v>
      </c>
      <c r="B141" s="622"/>
      <c r="C141" s="622"/>
      <c r="D141" s="622"/>
      <c r="E141" s="622"/>
      <c r="F141" s="623"/>
      <c r="G141" s="287">
        <f>+G139+G127</f>
        <v>0</v>
      </c>
      <c r="H141" s="288"/>
      <c r="I141" s="288"/>
      <c r="J141" s="289"/>
      <c r="K141" s="290"/>
      <c r="L141" s="290"/>
    </row>
    <row r="142" spans="1:12">
      <c r="H142" s="279"/>
      <c r="I142" s="279"/>
      <c r="J142" s="280"/>
    </row>
    <row r="143" spans="1:12">
      <c r="A143" s="291"/>
      <c r="B143" s="620"/>
      <c r="C143" s="620"/>
      <c r="D143" s="620"/>
      <c r="E143" s="620"/>
      <c r="F143" s="620"/>
      <c r="G143" s="620"/>
      <c r="H143" s="279"/>
      <c r="I143" s="279"/>
      <c r="J143" s="280"/>
    </row>
    <row r="144" spans="1:12">
      <c r="A144" s="624" t="s">
        <v>22</v>
      </c>
      <c r="B144" s="624"/>
      <c r="C144" s="624"/>
      <c r="D144" s="624"/>
      <c r="E144" s="624"/>
      <c r="F144" s="624"/>
      <c r="G144" s="624"/>
      <c r="H144" s="279"/>
      <c r="I144" s="279"/>
      <c r="J144" s="280"/>
    </row>
    <row r="145" spans="1:17">
      <c r="A145" s="291"/>
      <c r="B145" s="262"/>
      <c r="C145" s="254"/>
      <c r="D145" s="276"/>
      <c r="E145" s="276"/>
      <c r="F145" s="276"/>
      <c r="G145" s="292"/>
      <c r="H145" s="279"/>
      <c r="I145" s="279"/>
      <c r="J145" s="280"/>
    </row>
    <row r="146" spans="1:17">
      <c r="A146" s="293">
        <v>1</v>
      </c>
      <c r="B146" s="607" t="s">
        <v>543</v>
      </c>
      <c r="C146" s="607"/>
      <c r="D146" s="607"/>
      <c r="E146" s="607"/>
      <c r="F146" s="607"/>
      <c r="G146" s="607"/>
      <c r="H146" s="294"/>
      <c r="I146" s="294"/>
      <c r="J146" s="294"/>
      <c r="K146" s="294"/>
      <c r="L146" s="294"/>
      <c r="M146" s="295"/>
      <c r="N146" s="295"/>
      <c r="O146" s="295"/>
      <c r="P146" s="295"/>
      <c r="Q146" s="295"/>
    </row>
    <row r="147" spans="1:17">
      <c r="A147" s="293">
        <f>+A146+1</f>
        <v>2</v>
      </c>
      <c r="B147" s="607" t="s">
        <v>544</v>
      </c>
      <c r="C147" s="607"/>
      <c r="D147" s="607"/>
      <c r="E147" s="607"/>
      <c r="F147" s="607"/>
      <c r="G147" s="607"/>
      <c r="H147" s="295"/>
      <c r="I147" s="295"/>
      <c r="J147" s="295"/>
      <c r="K147" s="295"/>
      <c r="L147" s="295"/>
      <c r="M147" s="295"/>
      <c r="N147" s="607"/>
      <c r="O147" s="607"/>
      <c r="P147" s="607"/>
      <c r="Q147" s="607"/>
    </row>
    <row r="148" spans="1:17">
      <c r="A148" s="293">
        <f>+A147+1</f>
        <v>3</v>
      </c>
      <c r="B148" s="607" t="s">
        <v>694</v>
      </c>
      <c r="C148" s="607"/>
      <c r="D148" s="607"/>
      <c r="E148" s="607"/>
      <c r="F148" s="607"/>
      <c r="G148" s="607"/>
      <c r="H148" s="295"/>
      <c r="I148" s="295"/>
      <c r="J148" s="295"/>
      <c r="K148" s="295"/>
      <c r="L148" s="295"/>
      <c r="M148" s="295"/>
      <c r="N148" s="607"/>
      <c r="O148" s="607"/>
      <c r="P148" s="607"/>
      <c r="Q148" s="607"/>
    </row>
    <row r="149" spans="1:17">
      <c r="A149" s="293">
        <f>+A148+1</f>
        <v>4</v>
      </c>
      <c r="B149" s="607" t="s">
        <v>25</v>
      </c>
      <c r="C149" s="607"/>
      <c r="D149" s="607"/>
      <c r="E149" s="607"/>
      <c r="F149" s="607"/>
      <c r="G149" s="607"/>
      <c r="H149" s="296"/>
      <c r="I149" s="296"/>
      <c r="J149" s="296"/>
      <c r="K149" s="296"/>
      <c r="L149" s="296"/>
      <c r="M149" s="297"/>
      <c r="N149" s="297"/>
      <c r="O149" s="297"/>
      <c r="P149" s="297"/>
      <c r="Q149" s="297"/>
    </row>
    <row r="150" spans="1:17">
      <c r="A150" s="293"/>
      <c r="B150" s="607"/>
      <c r="C150" s="607"/>
      <c r="D150" s="607"/>
      <c r="E150" s="607"/>
      <c r="F150" s="607"/>
      <c r="G150" s="607"/>
      <c r="H150" s="296"/>
      <c r="I150" s="296"/>
      <c r="J150" s="296"/>
      <c r="K150" s="296"/>
      <c r="L150" s="296"/>
      <c r="M150" s="297"/>
      <c r="N150" s="297"/>
      <c r="O150" s="297"/>
      <c r="P150" s="297"/>
      <c r="Q150" s="297"/>
    </row>
    <row r="151" spans="1:17">
      <c r="A151" s="293"/>
      <c r="B151" s="256"/>
      <c r="C151" s="269"/>
      <c r="D151" s="243"/>
      <c r="E151" s="243"/>
      <c r="F151" s="243"/>
      <c r="G151" s="298"/>
      <c r="H151" s="296"/>
      <c r="I151" s="296"/>
      <c r="J151" s="296"/>
      <c r="K151" s="296"/>
      <c r="L151" s="296"/>
      <c r="M151" s="297"/>
      <c r="N151" s="297"/>
      <c r="O151" s="297"/>
      <c r="P151" s="297"/>
      <c r="Q151" s="297"/>
    </row>
    <row r="152" spans="1:17">
      <c r="A152" s="293"/>
      <c r="B152" s="256"/>
      <c r="C152" s="269"/>
      <c r="D152" s="243"/>
      <c r="E152" s="243"/>
      <c r="F152" s="243"/>
      <c r="G152" s="298"/>
      <c r="H152" s="296"/>
      <c r="I152" s="296"/>
      <c r="J152" s="296"/>
      <c r="K152" s="296"/>
      <c r="L152" s="296"/>
      <c r="M152" s="297"/>
      <c r="N152" s="297"/>
      <c r="O152" s="297"/>
      <c r="P152" s="297"/>
      <c r="Q152" s="297"/>
    </row>
    <row r="153" spans="1:17">
      <c r="A153" s="299"/>
      <c r="B153" s="300"/>
      <c r="C153" s="301"/>
      <c r="D153" s="302"/>
      <c r="E153" s="614"/>
      <c r="F153" s="614"/>
      <c r="G153" s="614"/>
      <c r="H153" s="296"/>
      <c r="I153" s="296"/>
      <c r="J153" s="296"/>
      <c r="K153" s="296"/>
      <c r="L153" s="296"/>
      <c r="M153" s="297"/>
      <c r="N153" s="297"/>
      <c r="O153" s="297"/>
      <c r="P153" s="297"/>
      <c r="Q153" s="297"/>
    </row>
    <row r="154" spans="1:17">
      <c r="A154" s="299"/>
      <c r="B154" s="300"/>
      <c r="C154" s="301"/>
      <c r="D154" s="302"/>
      <c r="E154" s="613"/>
      <c r="F154" s="613"/>
      <c r="G154" s="613"/>
      <c r="H154" s="296"/>
      <c r="I154" s="296"/>
      <c r="J154" s="296"/>
      <c r="K154" s="296"/>
      <c r="L154" s="296"/>
      <c r="M154" s="297"/>
      <c r="N154" s="297"/>
      <c r="O154" s="297"/>
      <c r="P154" s="297"/>
      <c r="Q154" s="297"/>
    </row>
    <row r="155" spans="1:17">
      <c r="A155" s="299"/>
      <c r="B155" s="303"/>
      <c r="C155" s="301"/>
      <c r="D155" s="302"/>
      <c r="E155" s="615"/>
      <c r="F155" s="615"/>
      <c r="G155" s="615"/>
      <c r="H155" s="296"/>
      <c r="I155" s="296"/>
      <c r="J155" s="296"/>
      <c r="K155" s="296"/>
      <c r="L155" s="296"/>
      <c r="M155" s="297"/>
      <c r="N155" s="297"/>
      <c r="O155" s="297"/>
      <c r="P155" s="297"/>
      <c r="Q155" s="297"/>
    </row>
    <row r="156" spans="1:17">
      <c r="A156" s="304"/>
      <c r="B156" s="300"/>
      <c r="C156" s="301"/>
      <c r="D156" s="305"/>
      <c r="E156" s="613"/>
      <c r="F156" s="613"/>
      <c r="G156" s="613"/>
      <c r="H156" s="296"/>
      <c r="I156" s="296"/>
      <c r="J156" s="296"/>
      <c r="K156" s="296"/>
      <c r="L156" s="296"/>
      <c r="M156" s="297"/>
      <c r="N156" s="297"/>
      <c r="O156" s="297"/>
      <c r="P156" s="297"/>
      <c r="Q156" s="297"/>
    </row>
    <row r="157" spans="1:17">
      <c r="A157" s="306"/>
      <c r="B157" s="307"/>
      <c r="C157" s="308"/>
      <c r="D157" s="264"/>
      <c r="E157" s="207"/>
      <c r="F157" s="264"/>
      <c r="G157" s="309"/>
      <c r="H157" s="279"/>
      <c r="I157" s="279"/>
      <c r="J157" s="280"/>
    </row>
    <row r="158" spans="1:17">
      <c r="A158" s="310"/>
      <c r="B158" s="311"/>
      <c r="C158" s="312"/>
      <c r="D158" s="313"/>
      <c r="E158" s="314"/>
      <c r="F158" s="264"/>
      <c r="G158" s="270"/>
      <c r="H158" s="279"/>
      <c r="I158" s="279"/>
      <c r="J158" s="280"/>
    </row>
    <row r="159" spans="1:17">
      <c r="A159" s="315"/>
      <c r="B159" s="316"/>
      <c r="C159" s="312"/>
      <c r="D159" s="313"/>
      <c r="E159" s="314"/>
      <c r="F159" s="264"/>
      <c r="G159" s="270"/>
      <c r="H159" s="279"/>
      <c r="I159" s="279"/>
      <c r="J159" s="280"/>
    </row>
    <row r="160" spans="1:17">
      <c r="A160" s="315"/>
      <c r="B160" s="316"/>
      <c r="C160" s="317"/>
      <c r="D160" s="313"/>
      <c r="E160" s="314"/>
      <c r="F160" s="264"/>
      <c r="G160" s="270"/>
    </row>
    <row r="161" spans="1:7">
      <c r="A161" s="315"/>
      <c r="B161" s="316"/>
      <c r="C161" s="312"/>
      <c r="D161" s="313"/>
      <c r="E161" s="314"/>
      <c r="F161" s="264"/>
      <c r="G161" s="270"/>
    </row>
    <row r="162" spans="1:7">
      <c r="A162" s="318"/>
      <c r="B162" s="319"/>
      <c r="C162" s="236"/>
      <c r="D162" s="320"/>
      <c r="E162" s="321"/>
      <c r="F162" s="239"/>
      <c r="G162" s="322"/>
    </row>
    <row r="163" spans="1:7">
      <c r="A163" s="318"/>
      <c r="B163" s="319"/>
      <c r="C163" s="236"/>
      <c r="D163" s="320"/>
      <c r="E163" s="321"/>
      <c r="F163" s="239"/>
      <c r="G163" s="322"/>
    </row>
  </sheetData>
  <autoFilter ref="E5:E163"/>
  <mergeCells count="29">
    <mergeCell ref="N147:Q147"/>
    <mergeCell ref="N148:Q148"/>
    <mergeCell ref="B20:F20"/>
    <mergeCell ref="B63:F63"/>
    <mergeCell ref="A127:F127"/>
    <mergeCell ref="A139:F139"/>
    <mergeCell ref="A140:G140"/>
    <mergeCell ref="B86:F86"/>
    <mergeCell ref="B62:F62"/>
    <mergeCell ref="B143:G143"/>
    <mergeCell ref="A141:F141"/>
    <mergeCell ref="B96:F96"/>
    <mergeCell ref="B61:F61"/>
    <mergeCell ref="B87:F87"/>
    <mergeCell ref="A144:G144"/>
    <mergeCell ref="E156:G156"/>
    <mergeCell ref="B149:G149"/>
    <mergeCell ref="B148:G148"/>
    <mergeCell ref="B150:G150"/>
    <mergeCell ref="E153:G153"/>
    <mergeCell ref="E154:G154"/>
    <mergeCell ref="E155:G155"/>
    <mergeCell ref="B147:G147"/>
    <mergeCell ref="B146:G146"/>
    <mergeCell ref="B10:F10"/>
    <mergeCell ref="B14:F14"/>
    <mergeCell ref="B123:F123"/>
    <mergeCell ref="B128:G128"/>
    <mergeCell ref="B97:F97"/>
  </mergeCells>
  <phoneticPr fontId="72" type="noConversion"/>
  <printOptions horizontalCentered="1"/>
  <pageMargins left="0.15748031496062992" right="0.15748031496062992" top="1.7322834645669292" bottom="0.47244094488188981" header="0.22" footer="0.31496062992125984"/>
  <pageSetup paperSize="9" scale="58" orientation="portrait" r:id="rId1"/>
  <headerFooter>
    <oddHeader>&amp;C&amp;"Times New Roman,Negrita"&amp;14&amp;G
&amp;"-,Negrita Cursiva"Dirección de Ingeniería y Proyectos
&amp;12Dpto. de Presupuesto</oddHead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6"/>
  <sheetViews>
    <sheetView topLeftCell="A367" zoomScale="60" workbookViewId="0">
      <selection activeCell="B334" sqref="B334"/>
    </sheetView>
  </sheetViews>
  <sheetFormatPr baseColWidth="10" defaultColWidth="10" defaultRowHeight="15"/>
  <cols>
    <col min="2" max="2" width="76.85546875" customWidth="1"/>
    <col min="3" max="3" width="15.28515625" style="323" customWidth="1"/>
    <col min="4" max="4" width="9.85546875" style="324" customWidth="1"/>
    <col min="5" max="5" width="19.85546875" style="323" customWidth="1"/>
    <col min="6" max="6" width="19.28515625" style="323" customWidth="1"/>
    <col min="7" max="8" width="32.7109375" style="323" customWidth="1"/>
    <col min="9" max="9" width="17.85546875" style="325" customWidth="1"/>
    <col min="10" max="10" width="11.42578125" style="325"/>
    <col min="11" max="12" width="15.140625" style="325" bestFit="1" customWidth="1"/>
    <col min="13" max="13" width="11.42578125" style="323"/>
  </cols>
  <sheetData>
    <row r="1" spans="1:12" s="326" customFormat="1" ht="20.25">
      <c r="A1" s="631" t="s">
        <v>339</v>
      </c>
      <c r="B1" s="632"/>
      <c r="C1" s="632"/>
      <c r="D1" s="632"/>
      <c r="E1" s="632"/>
      <c r="F1" s="632"/>
      <c r="G1" s="633"/>
    </row>
    <row r="2" spans="1:12" s="326" customFormat="1" ht="20.25">
      <c r="A2" s="634" t="s">
        <v>460</v>
      </c>
      <c r="B2" s="635"/>
      <c r="C2" s="635"/>
      <c r="D2" s="635"/>
      <c r="E2" s="635"/>
      <c r="F2" s="635"/>
      <c r="G2" s="636"/>
    </row>
    <row r="3" spans="1:12" s="326" customFormat="1" ht="20.25">
      <c r="A3" s="637" t="s">
        <v>461</v>
      </c>
      <c r="B3" s="638"/>
      <c r="C3" s="638"/>
      <c r="D3" s="638"/>
      <c r="E3" s="638"/>
      <c r="F3" s="638"/>
      <c r="G3" s="639"/>
    </row>
    <row r="4" spans="1:12" s="326" customFormat="1" ht="19.5">
      <c r="A4" s="327"/>
      <c r="B4" s="328"/>
      <c r="C4" s="329"/>
      <c r="D4" s="330"/>
      <c r="E4" s="331"/>
      <c r="F4" s="332"/>
      <c r="G4" s="333"/>
    </row>
    <row r="5" spans="1:12" s="334" customFormat="1" ht="20.25">
      <c r="A5" s="335" t="s">
        <v>4</v>
      </c>
      <c r="B5" s="336" t="s">
        <v>5</v>
      </c>
      <c r="C5" s="337" t="s">
        <v>6</v>
      </c>
      <c r="D5" s="338" t="s">
        <v>7</v>
      </c>
      <c r="E5" s="339" t="s">
        <v>8</v>
      </c>
      <c r="F5" s="340" t="s">
        <v>9</v>
      </c>
      <c r="G5" s="341" t="s">
        <v>10</v>
      </c>
      <c r="I5" s="342"/>
      <c r="J5" s="342"/>
      <c r="K5" s="342"/>
      <c r="L5" s="342"/>
    </row>
    <row r="6" spans="1:12">
      <c r="A6" s="343"/>
      <c r="B6" s="343"/>
      <c r="C6" s="343"/>
      <c r="D6" s="344"/>
      <c r="E6" s="343"/>
      <c r="F6" s="343"/>
      <c r="G6" s="343"/>
    </row>
    <row r="7" spans="1:12" s="326" customFormat="1" ht="20.25">
      <c r="A7" s="345">
        <f>1</f>
        <v>1</v>
      </c>
      <c r="B7" s="625" t="s">
        <v>21</v>
      </c>
      <c r="C7" s="625"/>
      <c r="D7" s="625"/>
      <c r="E7" s="625"/>
      <c r="F7" s="625"/>
      <c r="G7" s="346"/>
    </row>
    <row r="8" spans="1:12" s="326" customFormat="1" ht="39">
      <c r="A8" s="347">
        <f>+A7+0.01</f>
        <v>1.01</v>
      </c>
      <c r="B8" s="348" t="s">
        <v>510</v>
      </c>
      <c r="C8" s="349">
        <v>1</v>
      </c>
      <c r="D8" s="350" t="s">
        <v>3</v>
      </c>
      <c r="E8" s="349">
        <v>20000</v>
      </c>
      <c r="F8" s="351">
        <f>+C8*E8</f>
        <v>20000</v>
      </c>
      <c r="G8" s="346"/>
    </row>
    <row r="9" spans="1:12" s="326" customFormat="1" ht="19.5">
      <c r="A9" s="347">
        <f>A8+0.01</f>
        <v>1.02</v>
      </c>
      <c r="B9" s="352" t="s">
        <v>281</v>
      </c>
      <c r="C9" s="349">
        <v>1</v>
      </c>
      <c r="D9" s="350" t="s">
        <v>3</v>
      </c>
      <c r="E9" s="349" t="e">
        <f>+#REF!</f>
        <v>#REF!</v>
      </c>
      <c r="F9" s="351" t="e">
        <f>+C9*E9</f>
        <v>#REF!</v>
      </c>
      <c r="G9" s="346"/>
    </row>
    <row r="10" spans="1:12" s="326" customFormat="1" ht="19.5">
      <c r="A10" s="347">
        <f>A9+0.01</f>
        <v>1.03</v>
      </c>
      <c r="B10" s="352" t="s">
        <v>212</v>
      </c>
      <c r="C10" s="349">
        <v>10518.92</v>
      </c>
      <c r="D10" s="350" t="s">
        <v>1</v>
      </c>
      <c r="E10" s="349" t="e">
        <f>+#REF!</f>
        <v>#REF!</v>
      </c>
      <c r="F10" s="351" t="e">
        <f>+C10*E10</f>
        <v>#REF!</v>
      </c>
      <c r="G10" s="346"/>
    </row>
    <row r="11" spans="1:12" ht="20.25">
      <c r="A11" s="343"/>
      <c r="B11" s="343"/>
      <c r="C11" s="343"/>
      <c r="D11" s="344"/>
      <c r="E11" s="343"/>
      <c r="F11" s="353" t="s">
        <v>33</v>
      </c>
      <c r="G11" s="354" t="e">
        <f>SUM(F8:F10)</f>
        <v>#REF!</v>
      </c>
    </row>
    <row r="12" spans="1:12">
      <c r="A12" s="343"/>
      <c r="B12" s="343"/>
      <c r="C12" s="343"/>
      <c r="D12" s="344"/>
      <c r="E12" s="343"/>
      <c r="F12" s="343"/>
      <c r="G12" s="343"/>
    </row>
    <row r="13" spans="1:12" s="326" customFormat="1" ht="20.25">
      <c r="A13" s="345">
        <f>1+A7</f>
        <v>2</v>
      </c>
      <c r="B13" s="625" t="s">
        <v>196</v>
      </c>
      <c r="C13" s="625"/>
      <c r="D13" s="625"/>
      <c r="E13" s="625"/>
      <c r="F13" s="625"/>
      <c r="G13" s="346"/>
    </row>
    <row r="14" spans="1:12" s="326" customFormat="1" ht="19.5">
      <c r="A14" s="347">
        <f>0.01+A13</f>
        <v>2.0099999999999998</v>
      </c>
      <c r="B14" s="355" t="s">
        <v>369</v>
      </c>
      <c r="C14" s="349">
        <f>+C10/10000</f>
        <v>1.051892</v>
      </c>
      <c r="D14" s="350" t="s">
        <v>342</v>
      </c>
      <c r="E14" s="356" t="e">
        <f>+#REF!</f>
        <v>#REF!</v>
      </c>
      <c r="F14" s="351" t="e">
        <f>+C14*E14</f>
        <v>#REF!</v>
      </c>
      <c r="G14" s="346"/>
    </row>
    <row r="15" spans="1:12" s="326" customFormat="1" ht="19.5">
      <c r="A15" s="347">
        <f t="shared" ref="A15:A25" si="0">0.01+A14</f>
        <v>2.0199999999999996</v>
      </c>
      <c r="B15" s="352" t="s">
        <v>340</v>
      </c>
      <c r="C15" s="349">
        <f>+C10*0.07</f>
        <v>736.32440000000008</v>
      </c>
      <c r="D15" s="350" t="s">
        <v>0</v>
      </c>
      <c r="E15" s="349" t="e">
        <f>+#REF!</f>
        <v>#REF!</v>
      </c>
      <c r="F15" s="351" t="e">
        <f t="shared" ref="F15:F25" si="1">+C15*E15</f>
        <v>#REF!</v>
      </c>
      <c r="G15" s="346"/>
    </row>
    <row r="16" spans="1:12" s="326" customFormat="1" ht="19.5">
      <c r="A16" s="347">
        <f t="shared" si="0"/>
        <v>2.0299999999999994</v>
      </c>
      <c r="B16" s="357" t="s">
        <v>505</v>
      </c>
      <c r="C16" s="349">
        <v>3935.93</v>
      </c>
      <c r="D16" s="350" t="s">
        <v>45</v>
      </c>
      <c r="E16" s="349" t="e">
        <f>+#REF!</f>
        <v>#REF!</v>
      </c>
      <c r="F16" s="351" t="e">
        <f t="shared" si="1"/>
        <v>#REF!</v>
      </c>
      <c r="G16" s="346"/>
    </row>
    <row r="17" spans="1:15" s="326" customFormat="1" ht="19.5">
      <c r="A17" s="347">
        <f t="shared" si="0"/>
        <v>2.0399999999999991</v>
      </c>
      <c r="B17" s="357" t="s">
        <v>511</v>
      </c>
      <c r="C17" s="349">
        <v>3871.3</v>
      </c>
      <c r="D17" s="350" t="s">
        <v>46</v>
      </c>
      <c r="E17" s="349" t="e">
        <f>+#REF!</f>
        <v>#REF!</v>
      </c>
      <c r="F17" s="351" t="e">
        <f t="shared" si="1"/>
        <v>#REF!</v>
      </c>
      <c r="G17" s="346"/>
    </row>
    <row r="18" spans="1:15" s="326" customFormat="1" ht="39">
      <c r="A18" s="347">
        <f t="shared" si="0"/>
        <v>2.0499999999999989</v>
      </c>
      <c r="B18" s="358" t="s">
        <v>370</v>
      </c>
      <c r="C18" s="349">
        <f>+C16-C17</f>
        <v>64.629999999999654</v>
      </c>
      <c r="D18" s="350" t="s">
        <v>45</v>
      </c>
      <c r="E18" s="349" t="e">
        <f>+#REF!</f>
        <v>#REF!</v>
      </c>
      <c r="F18" s="351" t="e">
        <f t="shared" si="1"/>
        <v>#REF!</v>
      </c>
      <c r="G18" s="346"/>
    </row>
    <row r="19" spans="1:15" ht="19.5">
      <c r="A19" s="347">
        <f>0.01+A16</f>
        <v>2.0399999999999991</v>
      </c>
      <c r="B19" s="359" t="s">
        <v>421</v>
      </c>
      <c r="C19" s="349">
        <f>+C25*0.05</f>
        <v>267.72749999999996</v>
      </c>
      <c r="D19" s="350" t="s">
        <v>0</v>
      </c>
      <c r="E19" s="349" t="e">
        <f>+#REF!</f>
        <v>#REF!</v>
      </c>
      <c r="F19" s="351" t="e">
        <f t="shared" si="1"/>
        <v>#REF!</v>
      </c>
      <c r="G19" s="343"/>
    </row>
    <row r="20" spans="1:15" ht="39">
      <c r="A20" s="347">
        <f t="shared" si="0"/>
        <v>2.0499999999999989</v>
      </c>
      <c r="B20" s="352" t="s">
        <v>506</v>
      </c>
      <c r="C20" s="349">
        <f>+C19*5*1.25</f>
        <v>1673.2968749999998</v>
      </c>
      <c r="D20" s="350" t="s">
        <v>94</v>
      </c>
      <c r="E20" s="349" t="e">
        <f>+#REF!</f>
        <v>#REF!</v>
      </c>
      <c r="F20" s="351" t="e">
        <f t="shared" si="1"/>
        <v>#REF!</v>
      </c>
      <c r="G20" s="343"/>
    </row>
    <row r="21" spans="1:15" ht="39">
      <c r="A21" s="347">
        <f t="shared" si="0"/>
        <v>2.0599999999999987</v>
      </c>
      <c r="B21" s="352" t="s">
        <v>422</v>
      </c>
      <c r="C21" s="349">
        <f>+C25</f>
        <v>5354.5499999999993</v>
      </c>
      <c r="D21" s="350" t="s">
        <v>1</v>
      </c>
      <c r="E21" s="349" t="e">
        <f>+#REF!</f>
        <v>#REF!</v>
      </c>
      <c r="F21" s="351" t="e">
        <f t="shared" si="1"/>
        <v>#REF!</v>
      </c>
      <c r="G21" s="343"/>
    </row>
    <row r="22" spans="1:15" ht="39">
      <c r="A22" s="347">
        <f t="shared" si="0"/>
        <v>2.0699999999999985</v>
      </c>
      <c r="B22" s="359" t="s">
        <v>462</v>
      </c>
      <c r="C22" s="349">
        <f>(1580.49+824.26+592.19)*0.1</f>
        <v>299.69400000000002</v>
      </c>
      <c r="D22" s="350" t="s">
        <v>0</v>
      </c>
      <c r="E22" s="349" t="e">
        <f>+#REF!</f>
        <v>#REF!</v>
      </c>
      <c r="F22" s="351" t="e">
        <f t="shared" si="1"/>
        <v>#REF!</v>
      </c>
      <c r="G22" s="343"/>
    </row>
    <row r="23" spans="1:15" ht="39">
      <c r="A23" s="347">
        <f t="shared" si="0"/>
        <v>2.0799999999999983</v>
      </c>
      <c r="B23" s="355" t="s">
        <v>512</v>
      </c>
      <c r="C23" s="349">
        <f>+C22*15*1.25</f>
        <v>5619.2624999999998</v>
      </c>
      <c r="D23" s="350" t="s">
        <v>145</v>
      </c>
      <c r="E23" s="349" t="e">
        <f>+E20</f>
        <v>#REF!</v>
      </c>
      <c r="F23" s="351" t="e">
        <f t="shared" si="1"/>
        <v>#REF!</v>
      </c>
      <c r="G23" s="343"/>
    </row>
    <row r="24" spans="1:15" ht="39">
      <c r="A24" s="347">
        <f t="shared" si="0"/>
        <v>2.0899999999999981</v>
      </c>
      <c r="B24" s="352" t="s">
        <v>513</v>
      </c>
      <c r="C24" s="349">
        <f>(1580.49+824.26+592.19)*0.1</f>
        <v>299.69400000000002</v>
      </c>
      <c r="D24" s="350" t="s">
        <v>46</v>
      </c>
      <c r="E24" s="349" t="e">
        <f>+#REF!</f>
        <v>#REF!</v>
      </c>
      <c r="F24" s="351" t="e">
        <f t="shared" si="1"/>
        <v>#REF!</v>
      </c>
      <c r="G24" s="343"/>
    </row>
    <row r="25" spans="1:15" ht="39">
      <c r="A25" s="347">
        <f t="shared" si="0"/>
        <v>2.0999999999999979</v>
      </c>
      <c r="B25" s="352" t="s">
        <v>423</v>
      </c>
      <c r="C25" s="349">
        <f>4668.9+685.65</f>
        <v>5354.5499999999993</v>
      </c>
      <c r="D25" s="350" t="s">
        <v>1</v>
      </c>
      <c r="E25" s="349" t="e">
        <f>+#REF!</f>
        <v>#REF!</v>
      </c>
      <c r="F25" s="351" t="e">
        <f t="shared" si="1"/>
        <v>#REF!</v>
      </c>
      <c r="G25" s="343"/>
    </row>
    <row r="26" spans="1:15" ht="20.25">
      <c r="A26" s="343"/>
      <c r="B26" s="343"/>
      <c r="C26" s="343"/>
      <c r="D26" s="344"/>
      <c r="E26" s="343"/>
      <c r="F26" s="353" t="s">
        <v>33</v>
      </c>
      <c r="G26" s="354" t="e">
        <f>SUM(F13:F25)</f>
        <v>#REF!</v>
      </c>
    </row>
    <row r="27" spans="1:15">
      <c r="A27" s="343"/>
      <c r="B27" s="343"/>
      <c r="C27" s="343"/>
      <c r="D27" s="344"/>
      <c r="E27" s="343"/>
      <c r="F27" s="343"/>
      <c r="G27" s="343"/>
    </row>
    <row r="28" spans="1:15" s="326" customFormat="1" ht="20.25">
      <c r="A28" s="345">
        <f>1+A13</f>
        <v>3</v>
      </c>
      <c r="B28" s="625" t="s">
        <v>424</v>
      </c>
      <c r="C28" s="625"/>
      <c r="D28" s="625"/>
      <c r="E28" s="625"/>
      <c r="F28" s="625"/>
      <c r="G28" s="346"/>
      <c r="O28" s="326">
        <f>2.9*0.4</f>
        <v>1.1599999999999999</v>
      </c>
    </row>
    <row r="29" spans="1:15" s="326" customFormat="1" ht="20.25">
      <c r="A29" s="360">
        <v>3.1</v>
      </c>
      <c r="B29" s="361" t="s">
        <v>196</v>
      </c>
      <c r="C29" s="362"/>
      <c r="D29" s="363"/>
      <c r="E29" s="362"/>
      <c r="F29" s="364"/>
      <c r="G29" s="346"/>
    </row>
    <row r="30" spans="1:15" ht="19.5">
      <c r="A30" s="347">
        <f>+A28+0.01</f>
        <v>3.01</v>
      </c>
      <c r="B30" s="355" t="s">
        <v>215</v>
      </c>
      <c r="C30" s="349">
        <v>29.349074999999999</v>
      </c>
      <c r="D30" s="350" t="s">
        <v>0</v>
      </c>
      <c r="E30" s="349" t="e">
        <f>+#REF!</f>
        <v>#REF!</v>
      </c>
      <c r="F30" s="351" t="e">
        <f>+C30*E30</f>
        <v>#REF!</v>
      </c>
      <c r="G30" s="343"/>
      <c r="O30">
        <f>2.52*0.2+1.7*0.2</f>
        <v>0.84400000000000008</v>
      </c>
    </row>
    <row r="31" spans="1:15" ht="19.5">
      <c r="A31" s="347">
        <f>+A30+0.01</f>
        <v>3.0199999999999996</v>
      </c>
      <c r="B31" s="352" t="s">
        <v>425</v>
      </c>
      <c r="C31" s="349">
        <v>19.541593750000001</v>
      </c>
      <c r="D31" s="350" t="s">
        <v>0</v>
      </c>
      <c r="E31" s="349" t="e">
        <f>+#REF!</f>
        <v>#REF!</v>
      </c>
      <c r="F31" s="351" t="e">
        <f t="shared" ref="F31:F104" si="2">+C31*E31</f>
        <v>#REF!</v>
      </c>
      <c r="G31" s="343"/>
      <c r="O31">
        <f>+(1.7*0.4+2.52*0.2)*5</f>
        <v>5.9200000000000008</v>
      </c>
    </row>
    <row r="32" spans="1:15" ht="39">
      <c r="A32" s="347">
        <f>+A31+0.01</f>
        <v>3.0299999999999994</v>
      </c>
      <c r="B32" s="352" t="s">
        <v>429</v>
      </c>
      <c r="C32" s="349">
        <v>32.381999999999998</v>
      </c>
      <c r="D32" s="350" t="s">
        <v>0</v>
      </c>
      <c r="E32" s="349" t="e">
        <f>+#REF!</f>
        <v>#REF!</v>
      </c>
      <c r="F32" s="351" t="e">
        <f t="shared" si="2"/>
        <v>#REF!</v>
      </c>
      <c r="G32" s="343"/>
    </row>
    <row r="33" spans="1:15" ht="19.5">
      <c r="A33" s="347">
        <f>+A32+0.01</f>
        <v>3.0399999999999991</v>
      </c>
      <c r="B33" s="355" t="s">
        <v>254</v>
      </c>
      <c r="C33" s="349">
        <v>12.259351562499997</v>
      </c>
      <c r="D33" s="350" t="s">
        <v>0</v>
      </c>
      <c r="E33" s="349" t="e">
        <f>+#REF!</f>
        <v>#REF!</v>
      </c>
      <c r="F33" s="351" t="e">
        <f t="shared" si="2"/>
        <v>#REF!</v>
      </c>
      <c r="G33" s="343"/>
      <c r="O33">
        <f>2.1*0.55*2</f>
        <v>2.3100000000000005</v>
      </c>
    </row>
    <row r="34" spans="1:15" s="326" customFormat="1" ht="20.25">
      <c r="A34" s="360">
        <f>+A29+0.1</f>
        <v>3.2</v>
      </c>
      <c r="B34" s="361" t="s">
        <v>372</v>
      </c>
      <c r="C34" s="362"/>
      <c r="D34" s="363"/>
      <c r="E34" s="362"/>
      <c r="F34" s="364"/>
      <c r="G34" s="346"/>
    </row>
    <row r="35" spans="1:15" ht="39">
      <c r="A35" s="347">
        <f t="shared" ref="A35:A42" si="3">+A34+0.01</f>
        <v>3.21</v>
      </c>
      <c r="B35" s="365" t="s">
        <v>282</v>
      </c>
      <c r="C35" s="349">
        <v>8.891375</v>
      </c>
      <c r="D35" s="350" t="s">
        <v>0</v>
      </c>
      <c r="E35" s="366" t="e">
        <f>+#REF!</f>
        <v>#REF!</v>
      </c>
      <c r="F35" s="351" t="e">
        <f t="shared" si="2"/>
        <v>#REF!</v>
      </c>
      <c r="G35" s="343"/>
      <c r="O35">
        <f>1.7*0.2+2.2*0.2</f>
        <v>0.78</v>
      </c>
    </row>
    <row r="36" spans="1:15" ht="39">
      <c r="A36" s="347">
        <f t="shared" si="3"/>
        <v>3.2199999999999998</v>
      </c>
      <c r="B36" s="367" t="s">
        <v>373</v>
      </c>
      <c r="C36" s="349">
        <v>2.2850999999999995</v>
      </c>
      <c r="D36" s="350" t="s">
        <v>0</v>
      </c>
      <c r="E36" s="349" t="e">
        <f>+#REF!</f>
        <v>#REF!</v>
      </c>
      <c r="F36" s="351" t="e">
        <f t="shared" si="2"/>
        <v>#REF!</v>
      </c>
      <c r="G36" s="343"/>
      <c r="O36">
        <f>0.4*2.8</f>
        <v>1.1199999999999999</v>
      </c>
    </row>
    <row r="37" spans="1:15" ht="39">
      <c r="A37" s="347">
        <f t="shared" si="3"/>
        <v>3.2299999999999995</v>
      </c>
      <c r="B37" s="352" t="s">
        <v>466</v>
      </c>
      <c r="C37" s="349">
        <v>0.30180000000000007</v>
      </c>
      <c r="D37" s="350" t="s">
        <v>0</v>
      </c>
      <c r="E37" s="349" t="e">
        <f>+#REF!</f>
        <v>#REF!</v>
      </c>
      <c r="F37" s="351" t="e">
        <f>+C37*E37</f>
        <v>#REF!</v>
      </c>
      <c r="G37" s="343"/>
      <c r="O37">
        <f>25.33*0.6+11.32*0.45*2+10.86*0.4</f>
        <v>29.73</v>
      </c>
    </row>
    <row r="38" spans="1:15" ht="39">
      <c r="A38" s="347">
        <f t="shared" si="3"/>
        <v>3.2399999999999993</v>
      </c>
      <c r="B38" s="367" t="s">
        <v>374</v>
      </c>
      <c r="C38" s="349">
        <v>1.6154999999999999</v>
      </c>
      <c r="D38" s="350" t="s">
        <v>0</v>
      </c>
      <c r="E38" s="349" t="e">
        <f>+#REF!</f>
        <v>#REF!</v>
      </c>
      <c r="F38" s="351" t="e">
        <f>+C38*E38</f>
        <v>#REF!</v>
      </c>
      <c r="G38" s="343"/>
    </row>
    <row r="39" spans="1:15" ht="39">
      <c r="A39" s="347">
        <f t="shared" si="3"/>
        <v>3.2499999999999991</v>
      </c>
      <c r="B39" s="352" t="s">
        <v>467</v>
      </c>
      <c r="C39" s="349">
        <v>1.9279999999999999</v>
      </c>
      <c r="D39" s="350" t="s">
        <v>0</v>
      </c>
      <c r="E39" s="349" t="e">
        <f>+#REF!</f>
        <v>#REF!</v>
      </c>
      <c r="F39" s="351" t="e">
        <f t="shared" si="2"/>
        <v>#REF!</v>
      </c>
      <c r="G39" s="343"/>
      <c r="O39">
        <f>+(2.17*2+1.35*2+2.39*3)*1.85</f>
        <v>26.288500000000003</v>
      </c>
    </row>
    <row r="40" spans="1:15" ht="39">
      <c r="A40" s="347">
        <f t="shared" si="3"/>
        <v>3.2599999999999989</v>
      </c>
      <c r="B40" s="352" t="s">
        <v>469</v>
      </c>
      <c r="C40" s="349">
        <v>0.15000000000000002</v>
      </c>
      <c r="D40" s="350" t="s">
        <v>0</v>
      </c>
      <c r="E40" s="349" t="e">
        <f>+#REF!</f>
        <v>#REF!</v>
      </c>
      <c r="F40" s="351" t="e">
        <f t="shared" si="2"/>
        <v>#REF!</v>
      </c>
      <c r="G40" s="343"/>
      <c r="O40">
        <f>8.4+8.49</f>
        <v>16.89</v>
      </c>
    </row>
    <row r="41" spans="1:15" ht="39">
      <c r="A41" s="347">
        <f t="shared" si="3"/>
        <v>3.2699999999999987</v>
      </c>
      <c r="B41" s="352" t="s">
        <v>468</v>
      </c>
      <c r="C41" s="349">
        <v>8.652000000000001</v>
      </c>
      <c r="D41" s="350" t="s">
        <v>0</v>
      </c>
      <c r="E41" s="349" t="e">
        <f>+#REF!</f>
        <v>#REF!</v>
      </c>
      <c r="F41" s="351" t="e">
        <f t="shared" si="2"/>
        <v>#REF!</v>
      </c>
      <c r="G41" s="343"/>
    </row>
    <row r="42" spans="1:15" ht="19.5">
      <c r="A42" s="347">
        <f t="shared" si="3"/>
        <v>3.2799999999999985</v>
      </c>
      <c r="B42" s="352" t="s">
        <v>222</v>
      </c>
      <c r="C42" s="349">
        <v>36</v>
      </c>
      <c r="D42" s="350" t="s">
        <v>2</v>
      </c>
      <c r="E42" s="349" t="e">
        <f>+#REF!</f>
        <v>#REF!</v>
      </c>
      <c r="F42" s="351" t="e">
        <f t="shared" si="2"/>
        <v>#REF!</v>
      </c>
      <c r="G42" s="343"/>
    </row>
    <row r="43" spans="1:15" s="326" customFormat="1" ht="20.25">
      <c r="A43" s="360">
        <v>3.3</v>
      </c>
      <c r="B43" s="361" t="s">
        <v>286</v>
      </c>
      <c r="C43" s="362"/>
      <c r="D43" s="363"/>
      <c r="E43" s="362"/>
      <c r="F43" s="364"/>
      <c r="G43" s="346"/>
    </row>
    <row r="44" spans="1:15" ht="19.5">
      <c r="A44" s="347">
        <f>+A43+0.01</f>
        <v>3.3099999999999996</v>
      </c>
      <c r="B44" s="352" t="s">
        <v>463</v>
      </c>
      <c r="C44" s="349">
        <v>30.467999999999996</v>
      </c>
      <c r="D44" s="350" t="s">
        <v>1</v>
      </c>
      <c r="E44" s="349" t="e">
        <f>+#REF!</f>
        <v>#REF!</v>
      </c>
      <c r="F44" s="351" t="e">
        <f t="shared" si="2"/>
        <v>#REF!</v>
      </c>
      <c r="G44" s="343"/>
      <c r="O44">
        <f>SUM(O28:O40)</f>
        <v>85.042500000000004</v>
      </c>
    </row>
    <row r="45" spans="1:15" ht="19.5">
      <c r="A45" s="347">
        <f>+A44+0.01</f>
        <v>3.3199999999999994</v>
      </c>
      <c r="B45" s="355" t="s">
        <v>464</v>
      </c>
      <c r="C45" s="349">
        <v>111.861</v>
      </c>
      <c r="D45" s="350" t="s">
        <v>1</v>
      </c>
      <c r="E45" s="349" t="e">
        <f>+#REF!</f>
        <v>#REF!</v>
      </c>
      <c r="F45" s="351" t="e">
        <f t="shared" si="2"/>
        <v>#REF!</v>
      </c>
      <c r="G45" s="343"/>
    </row>
    <row r="46" spans="1:15" s="326" customFormat="1" ht="20.25">
      <c r="A46" s="360">
        <v>3.4</v>
      </c>
      <c r="B46" s="361" t="s">
        <v>375</v>
      </c>
      <c r="C46" s="362"/>
      <c r="D46" s="363"/>
      <c r="E46" s="362"/>
      <c r="F46" s="364"/>
      <c r="G46" s="346"/>
    </row>
    <row r="47" spans="1:15" ht="19.5">
      <c r="A47" s="347">
        <f>+A46+0.01</f>
        <v>3.4099999999999997</v>
      </c>
      <c r="B47" s="355" t="s">
        <v>220</v>
      </c>
      <c r="C47" s="349">
        <v>54.59</v>
      </c>
      <c r="D47" s="350" t="s">
        <v>1</v>
      </c>
      <c r="E47" s="349" t="e">
        <f>+#REF!</f>
        <v>#REF!</v>
      </c>
      <c r="F47" s="351" t="e">
        <f t="shared" si="2"/>
        <v>#REF!</v>
      </c>
      <c r="G47" s="343"/>
    </row>
    <row r="48" spans="1:15" ht="19.5">
      <c r="A48" s="347">
        <f>+A47+0.01</f>
        <v>3.4199999999999995</v>
      </c>
      <c r="B48" s="355" t="s">
        <v>426</v>
      </c>
      <c r="C48" s="349">
        <v>96.410500000000013</v>
      </c>
      <c r="D48" s="350" t="s">
        <v>1</v>
      </c>
      <c r="E48" s="349" t="e">
        <f>+#REF!</f>
        <v>#REF!</v>
      </c>
      <c r="F48" s="351" t="e">
        <f t="shared" si="2"/>
        <v>#REF!</v>
      </c>
      <c r="G48" s="343"/>
    </row>
    <row r="49" spans="1:7" ht="19.5">
      <c r="A49" s="347">
        <f>+A48+0.01</f>
        <v>3.4299999999999993</v>
      </c>
      <c r="B49" s="352" t="s">
        <v>427</v>
      </c>
      <c r="C49" s="349">
        <v>63.559999999999995</v>
      </c>
      <c r="D49" s="350" t="s">
        <v>2</v>
      </c>
      <c r="E49" s="349" t="e">
        <f>+#REF!</f>
        <v>#REF!</v>
      </c>
      <c r="F49" s="351" t="e">
        <f t="shared" si="2"/>
        <v>#REF!</v>
      </c>
      <c r="G49" s="343"/>
    </row>
    <row r="50" spans="1:7" ht="19.5">
      <c r="A50" s="347">
        <f>+A49+0.01</f>
        <v>3.4399999999999991</v>
      </c>
      <c r="B50" s="355" t="s">
        <v>221</v>
      </c>
      <c r="C50" s="349">
        <v>214.44</v>
      </c>
      <c r="D50" s="350" t="s">
        <v>2</v>
      </c>
      <c r="E50" s="349" t="e">
        <f>+E49</f>
        <v>#REF!</v>
      </c>
      <c r="F50" s="351" t="e">
        <f t="shared" si="2"/>
        <v>#REF!</v>
      </c>
      <c r="G50" s="343"/>
    </row>
    <row r="51" spans="1:7" ht="19.5">
      <c r="A51" s="347">
        <f>+A50+0.01</f>
        <v>3.4499999999999988</v>
      </c>
      <c r="B51" s="355" t="s">
        <v>219</v>
      </c>
      <c r="C51" s="349">
        <v>325.7079</v>
      </c>
      <c r="D51" s="350" t="s">
        <v>1</v>
      </c>
      <c r="E51" s="349" t="e">
        <f>+#REF!</f>
        <v>#REF!</v>
      </c>
      <c r="F51" s="351" t="e">
        <f t="shared" si="2"/>
        <v>#REF!</v>
      </c>
      <c r="G51" s="343"/>
    </row>
    <row r="52" spans="1:7" s="326" customFormat="1" ht="20.25">
      <c r="A52" s="360">
        <v>3.5</v>
      </c>
      <c r="B52" s="361" t="s">
        <v>287</v>
      </c>
      <c r="C52" s="362"/>
      <c r="D52" s="363"/>
      <c r="E52" s="362"/>
      <c r="F52" s="364"/>
      <c r="G52" s="346"/>
    </row>
    <row r="53" spans="1:7" ht="19.5">
      <c r="A53" s="347">
        <f>+A52+0.01</f>
        <v>3.51</v>
      </c>
      <c r="B53" s="352" t="s">
        <v>428</v>
      </c>
      <c r="C53" s="349">
        <v>336.51310000000001</v>
      </c>
      <c r="D53" s="350" t="s">
        <v>1</v>
      </c>
      <c r="E53" s="349" t="e">
        <f>+#REF!</f>
        <v>#REF!</v>
      </c>
      <c r="F53" s="351" t="e">
        <f t="shared" si="2"/>
        <v>#REF!</v>
      </c>
      <c r="G53" s="343"/>
    </row>
    <row r="54" spans="1:7" ht="19.5">
      <c r="A54" s="347">
        <f>+A53+0.01</f>
        <v>3.5199999999999996</v>
      </c>
      <c r="B54" s="355" t="s">
        <v>223</v>
      </c>
      <c r="C54" s="349">
        <v>336.51310000000001</v>
      </c>
      <c r="D54" s="350" t="s">
        <v>1</v>
      </c>
      <c r="E54" s="349" t="e">
        <f>+#REF!</f>
        <v>#REF!</v>
      </c>
      <c r="F54" s="351" t="e">
        <f t="shared" si="2"/>
        <v>#REF!</v>
      </c>
      <c r="G54" s="343"/>
    </row>
    <row r="55" spans="1:7" s="326" customFormat="1" ht="20.25">
      <c r="A55" s="360">
        <v>3.6</v>
      </c>
      <c r="B55" s="361" t="s">
        <v>292</v>
      </c>
      <c r="C55" s="362"/>
      <c r="D55" s="363"/>
      <c r="E55" s="362"/>
      <c r="F55" s="364"/>
      <c r="G55" s="346"/>
    </row>
    <row r="56" spans="1:7" ht="19.5">
      <c r="A56" s="347">
        <f>+A55+0.01</f>
        <v>3.61</v>
      </c>
      <c r="B56" s="368" t="s">
        <v>309</v>
      </c>
      <c r="C56" s="349">
        <v>14</v>
      </c>
      <c r="D56" s="350" t="s">
        <v>3</v>
      </c>
      <c r="E56" s="349">
        <v>7550</v>
      </c>
      <c r="F56" s="351">
        <f t="shared" si="2"/>
        <v>105700</v>
      </c>
      <c r="G56" s="343"/>
    </row>
    <row r="57" spans="1:7" ht="19.5">
      <c r="A57" s="347">
        <f t="shared" ref="A57:A64" si="4">+A56+0.01</f>
        <v>3.6199999999999997</v>
      </c>
      <c r="B57" s="368" t="s">
        <v>310</v>
      </c>
      <c r="C57" s="349">
        <v>10</v>
      </c>
      <c r="D57" s="350" t="s">
        <v>3</v>
      </c>
      <c r="E57" s="349">
        <v>252.22499999999999</v>
      </c>
      <c r="F57" s="351">
        <f t="shared" si="2"/>
        <v>2522.25</v>
      </c>
      <c r="G57" s="343"/>
    </row>
    <row r="58" spans="1:7" ht="19.5">
      <c r="A58" s="347">
        <f t="shared" si="4"/>
        <v>3.6299999999999994</v>
      </c>
      <c r="B58" s="368" t="s">
        <v>311</v>
      </c>
      <c r="C58" s="349">
        <v>1</v>
      </c>
      <c r="D58" s="350" t="s">
        <v>3</v>
      </c>
      <c r="E58" s="349">
        <v>9494.9997999999996</v>
      </c>
      <c r="F58" s="351">
        <f t="shared" si="2"/>
        <v>9494.9997999999996</v>
      </c>
      <c r="G58" s="343"/>
    </row>
    <row r="59" spans="1:7" ht="19.5">
      <c r="A59" s="347">
        <f t="shared" si="4"/>
        <v>3.6399999999999992</v>
      </c>
      <c r="B59" s="368" t="s">
        <v>312</v>
      </c>
      <c r="C59" s="349">
        <f>4*10*2</f>
        <v>80</v>
      </c>
      <c r="D59" s="350" t="s">
        <v>3</v>
      </c>
      <c r="E59" s="349">
        <v>2.3009999999999997</v>
      </c>
      <c r="F59" s="351">
        <f t="shared" si="2"/>
        <v>184.07999999999998</v>
      </c>
      <c r="G59" s="343"/>
    </row>
    <row r="60" spans="1:7" ht="19.5">
      <c r="A60" s="347">
        <f t="shared" si="4"/>
        <v>3.649999999999999</v>
      </c>
      <c r="B60" s="368" t="s">
        <v>313</v>
      </c>
      <c r="C60" s="349">
        <f>+C59</f>
        <v>80</v>
      </c>
      <c r="D60" s="350" t="s">
        <v>3</v>
      </c>
      <c r="E60" s="349">
        <v>2.1593999999999998</v>
      </c>
      <c r="F60" s="351">
        <f t="shared" si="2"/>
        <v>172.75199999999998</v>
      </c>
      <c r="G60" s="343"/>
    </row>
    <row r="61" spans="1:7" ht="19.5">
      <c r="A61" s="347">
        <f t="shared" si="4"/>
        <v>3.6599999999999988</v>
      </c>
      <c r="B61" s="368" t="s">
        <v>314</v>
      </c>
      <c r="C61" s="349">
        <v>9</v>
      </c>
      <c r="D61" s="350" t="s">
        <v>3</v>
      </c>
      <c r="E61" s="349">
        <v>9929.994999999999</v>
      </c>
      <c r="F61" s="351">
        <f t="shared" si="2"/>
        <v>89369.954999999987</v>
      </c>
      <c r="G61" s="343"/>
    </row>
    <row r="62" spans="1:7" ht="19.5">
      <c r="A62" s="347">
        <f t="shared" si="4"/>
        <v>3.6699999999999986</v>
      </c>
      <c r="B62" s="368" t="s">
        <v>315</v>
      </c>
      <c r="C62" s="349">
        <v>20</v>
      </c>
      <c r="D62" s="350" t="s">
        <v>3</v>
      </c>
      <c r="E62" s="349">
        <v>1330.0015999999998</v>
      </c>
      <c r="F62" s="351">
        <f t="shared" si="2"/>
        <v>26600.031999999996</v>
      </c>
      <c r="G62" s="343"/>
    </row>
    <row r="63" spans="1:7" ht="19.5">
      <c r="A63" s="347">
        <f t="shared" si="4"/>
        <v>3.6799999999999984</v>
      </c>
      <c r="B63" s="368" t="s">
        <v>316</v>
      </c>
      <c r="C63" s="349">
        <v>15</v>
      </c>
      <c r="D63" s="350" t="s">
        <v>3</v>
      </c>
      <c r="E63" s="349">
        <v>533.99720000000002</v>
      </c>
      <c r="F63" s="351">
        <f t="shared" si="2"/>
        <v>8009.9580000000005</v>
      </c>
      <c r="G63" s="343"/>
    </row>
    <row r="64" spans="1:7" ht="19.5">
      <c r="A64" s="347">
        <f t="shared" si="4"/>
        <v>3.6899999999999982</v>
      </c>
      <c r="B64" s="368" t="s">
        <v>317</v>
      </c>
      <c r="C64" s="349">
        <v>12</v>
      </c>
      <c r="D64" s="350" t="s">
        <v>3</v>
      </c>
      <c r="E64" s="349">
        <v>2190</v>
      </c>
      <c r="F64" s="351">
        <f t="shared" si="2"/>
        <v>26280</v>
      </c>
      <c r="G64" s="343"/>
    </row>
    <row r="65" spans="1:7" ht="19.5">
      <c r="A65" s="369">
        <v>3.61</v>
      </c>
      <c r="B65" s="368" t="s">
        <v>293</v>
      </c>
      <c r="C65" s="349">
        <v>300</v>
      </c>
      <c r="D65" s="350" t="s">
        <v>3</v>
      </c>
      <c r="E65" s="349">
        <v>2.1004</v>
      </c>
      <c r="F65" s="351">
        <f t="shared" si="2"/>
        <v>630.12</v>
      </c>
      <c r="G65" s="343"/>
    </row>
    <row r="66" spans="1:7" ht="19.5">
      <c r="A66" s="369">
        <f>A65+0.001</f>
        <v>3.6109999999999998</v>
      </c>
      <c r="B66" s="368" t="s">
        <v>318</v>
      </c>
      <c r="C66" s="349">
        <v>16</v>
      </c>
      <c r="D66" s="350" t="s">
        <v>3</v>
      </c>
      <c r="E66" s="349">
        <v>200</v>
      </c>
      <c r="F66" s="351">
        <f t="shared" si="2"/>
        <v>3200</v>
      </c>
      <c r="G66" s="343"/>
    </row>
    <row r="67" spans="1:7" ht="19.5">
      <c r="A67" s="369">
        <f t="shared" ref="A67:A72" si="5">A66+0.001</f>
        <v>3.6119999999999997</v>
      </c>
      <c r="B67" s="368" t="s">
        <v>319</v>
      </c>
      <c r="C67" s="349">
        <v>40</v>
      </c>
      <c r="D67" s="350" t="s">
        <v>80</v>
      </c>
      <c r="E67" s="349">
        <v>104.99639999999999</v>
      </c>
      <c r="F67" s="351">
        <f t="shared" si="2"/>
        <v>4199.8559999999998</v>
      </c>
      <c r="G67" s="343"/>
    </row>
    <row r="68" spans="1:7" ht="19.5">
      <c r="A68" s="369">
        <f t="shared" si="5"/>
        <v>3.6129999999999995</v>
      </c>
      <c r="B68" s="368" t="s">
        <v>210</v>
      </c>
      <c r="C68" s="349">
        <v>5</v>
      </c>
      <c r="D68" s="350" t="s">
        <v>3</v>
      </c>
      <c r="E68" s="349">
        <v>364.99759999999998</v>
      </c>
      <c r="F68" s="351">
        <f t="shared" si="2"/>
        <v>1824.9879999999998</v>
      </c>
      <c r="G68" s="343"/>
    </row>
    <row r="69" spans="1:7" ht="19.5">
      <c r="A69" s="369">
        <f t="shared" si="5"/>
        <v>3.6139999999999994</v>
      </c>
      <c r="B69" s="368" t="s">
        <v>294</v>
      </c>
      <c r="C69" s="349">
        <v>5</v>
      </c>
      <c r="D69" s="350" t="s">
        <v>3</v>
      </c>
      <c r="E69" s="349">
        <v>127.00339999999998</v>
      </c>
      <c r="F69" s="351">
        <f t="shared" si="2"/>
        <v>635.01699999999994</v>
      </c>
      <c r="G69" s="343"/>
    </row>
    <row r="70" spans="1:7" ht="19.5">
      <c r="A70" s="369">
        <f>A69+0.001</f>
        <v>3.6149999999999993</v>
      </c>
      <c r="B70" s="368" t="s">
        <v>69</v>
      </c>
      <c r="C70" s="349">
        <v>100</v>
      </c>
      <c r="D70" s="350" t="s">
        <v>1</v>
      </c>
      <c r="E70" s="349">
        <v>70</v>
      </c>
      <c r="F70" s="351">
        <f t="shared" si="2"/>
        <v>7000</v>
      </c>
      <c r="G70" s="343"/>
    </row>
    <row r="71" spans="1:7" ht="19.5">
      <c r="A71" s="369">
        <f t="shared" si="5"/>
        <v>3.6159999999999992</v>
      </c>
      <c r="B71" s="368" t="s">
        <v>18</v>
      </c>
      <c r="C71" s="349">
        <v>1</v>
      </c>
      <c r="D71" s="350" t="s">
        <v>73</v>
      </c>
      <c r="E71" s="349">
        <v>20000</v>
      </c>
      <c r="F71" s="351">
        <f t="shared" si="2"/>
        <v>20000</v>
      </c>
      <c r="G71" s="343"/>
    </row>
    <row r="72" spans="1:7" ht="19.5">
      <c r="A72" s="369">
        <f t="shared" si="5"/>
        <v>3.6169999999999991</v>
      </c>
      <c r="B72" s="368" t="s">
        <v>82</v>
      </c>
      <c r="C72" s="349">
        <v>0.3</v>
      </c>
      <c r="D72" s="350" t="s">
        <v>13</v>
      </c>
      <c r="E72" s="349">
        <f>SUM(F56:F71)</f>
        <v>305824.00780000002</v>
      </c>
      <c r="F72" s="351">
        <f>+C72*E72</f>
        <v>91747.202340000003</v>
      </c>
      <c r="G72" s="343"/>
    </row>
    <row r="73" spans="1:7" s="326" customFormat="1" ht="20.25">
      <c r="A73" s="360">
        <v>3.7</v>
      </c>
      <c r="B73" s="361" t="s">
        <v>206</v>
      </c>
      <c r="C73" s="362"/>
      <c r="D73" s="363"/>
      <c r="E73" s="362"/>
      <c r="F73" s="364"/>
      <c r="G73" s="346"/>
    </row>
    <row r="74" spans="1:7" ht="39">
      <c r="A74" s="347">
        <f>+A73+0.01</f>
        <v>3.71</v>
      </c>
      <c r="B74" s="355" t="s">
        <v>541</v>
      </c>
      <c r="C74" s="349">
        <v>60.03</v>
      </c>
      <c r="D74" s="350" t="s">
        <v>1</v>
      </c>
      <c r="E74" s="349" t="e">
        <f>+#REF!</f>
        <v>#REF!</v>
      </c>
      <c r="F74" s="351" t="e">
        <f t="shared" si="2"/>
        <v>#REF!</v>
      </c>
      <c r="G74" s="343"/>
    </row>
    <row r="75" spans="1:7" ht="58.5">
      <c r="A75" s="347">
        <f>+A74+0.01</f>
        <v>3.7199999999999998</v>
      </c>
      <c r="B75" s="355" t="s">
        <v>542</v>
      </c>
      <c r="C75" s="349">
        <v>10.44</v>
      </c>
      <c r="D75" s="350" t="s">
        <v>2</v>
      </c>
      <c r="E75" s="349" t="e">
        <f>+#REF!</f>
        <v>#REF!</v>
      </c>
      <c r="F75" s="351" t="e">
        <f t="shared" si="2"/>
        <v>#REF!</v>
      </c>
      <c r="G75" s="370"/>
    </row>
    <row r="76" spans="1:7" ht="39">
      <c r="A76" s="347">
        <f>+A75+0.01</f>
        <v>3.7299999999999995</v>
      </c>
      <c r="B76" s="352" t="s">
        <v>514</v>
      </c>
      <c r="C76" s="349">
        <v>2</v>
      </c>
      <c r="D76" s="350" t="s">
        <v>3</v>
      </c>
      <c r="E76" s="349" t="e">
        <f>+#REF!</f>
        <v>#REF!</v>
      </c>
      <c r="F76" s="351" t="e">
        <f t="shared" si="2"/>
        <v>#REF!</v>
      </c>
      <c r="G76" s="370"/>
    </row>
    <row r="77" spans="1:7" ht="39">
      <c r="A77" s="347">
        <f>+A76+0.01</f>
        <v>3.7399999999999993</v>
      </c>
      <c r="B77" s="355" t="s">
        <v>499</v>
      </c>
      <c r="C77" s="349">
        <f>2*2</f>
        <v>4</v>
      </c>
      <c r="D77" s="350" t="s">
        <v>1</v>
      </c>
      <c r="E77" s="349" t="e">
        <f>+#REF!</f>
        <v>#REF!</v>
      </c>
      <c r="F77" s="351" t="e">
        <f t="shared" si="2"/>
        <v>#REF!</v>
      </c>
      <c r="G77" s="370"/>
    </row>
    <row r="78" spans="1:7" ht="58.5">
      <c r="A78" s="347">
        <f>+A77+0.01</f>
        <v>3.7499999999999991</v>
      </c>
      <c r="B78" s="355" t="s">
        <v>515</v>
      </c>
      <c r="C78" s="349">
        <v>10.84</v>
      </c>
      <c r="D78" s="350" t="s">
        <v>2</v>
      </c>
      <c r="E78" s="349" t="e">
        <f>+#REF!</f>
        <v>#REF!</v>
      </c>
      <c r="F78" s="351" t="e">
        <f t="shared" si="2"/>
        <v>#REF!</v>
      </c>
      <c r="G78" s="370"/>
    </row>
    <row r="79" spans="1:7" s="326" customFormat="1" ht="20.25">
      <c r="A79" s="360">
        <v>3.8</v>
      </c>
      <c r="B79" s="361" t="s">
        <v>225</v>
      </c>
      <c r="C79" s="362"/>
      <c r="D79" s="363"/>
      <c r="E79" s="362"/>
      <c r="F79" s="364"/>
      <c r="G79" s="346"/>
    </row>
    <row r="80" spans="1:7" ht="19.5">
      <c r="A80" s="347">
        <f t="shared" ref="A80:A89" si="6">+A79+0.01</f>
        <v>3.8099999999999996</v>
      </c>
      <c r="B80" s="367" t="s">
        <v>226</v>
      </c>
      <c r="C80" s="349">
        <f>0.3*0.2*6</f>
        <v>0.36</v>
      </c>
      <c r="D80" s="350" t="s">
        <v>0</v>
      </c>
      <c r="E80" s="349" t="e">
        <f>+#REF!</f>
        <v>#REF!</v>
      </c>
      <c r="F80" s="351"/>
      <c r="G80" s="343"/>
    </row>
    <row r="81" spans="1:7" ht="19.5">
      <c r="A81" s="347">
        <f t="shared" si="6"/>
        <v>3.8199999999999994</v>
      </c>
      <c r="B81" s="355" t="s">
        <v>430</v>
      </c>
      <c r="C81" s="349">
        <v>1.2</v>
      </c>
      <c r="D81" s="350" t="s">
        <v>1</v>
      </c>
      <c r="E81" s="349" t="e">
        <f>+#REF!</f>
        <v>#REF!</v>
      </c>
      <c r="F81" s="351" t="e">
        <f t="shared" si="2"/>
        <v>#REF!</v>
      </c>
      <c r="G81" s="343"/>
    </row>
    <row r="82" spans="1:7" ht="19.5">
      <c r="A82" s="347">
        <f t="shared" si="6"/>
        <v>3.8299999999999992</v>
      </c>
      <c r="B82" s="355" t="s">
        <v>431</v>
      </c>
      <c r="C82" s="349">
        <v>10.8</v>
      </c>
      <c r="D82" s="350" t="s">
        <v>1</v>
      </c>
      <c r="E82" s="349" t="e">
        <f>+#REF!</f>
        <v>#REF!</v>
      </c>
      <c r="F82" s="351" t="e">
        <f t="shared" si="2"/>
        <v>#REF!</v>
      </c>
      <c r="G82" s="343"/>
    </row>
    <row r="83" spans="1:7" ht="19.5">
      <c r="A83" s="347">
        <f t="shared" si="6"/>
        <v>3.839999999999999</v>
      </c>
      <c r="B83" s="355" t="s">
        <v>88</v>
      </c>
      <c r="C83" s="349">
        <v>2.4647999999999999</v>
      </c>
      <c r="D83" s="350" t="s">
        <v>0</v>
      </c>
      <c r="E83" s="349" t="e">
        <f>+#REF!</f>
        <v>#REF!</v>
      </c>
      <c r="F83" s="351" t="e">
        <f t="shared" si="2"/>
        <v>#REF!</v>
      </c>
      <c r="G83" s="343"/>
    </row>
    <row r="84" spans="1:7" ht="39">
      <c r="A84" s="347">
        <f t="shared" si="6"/>
        <v>3.8499999999999988</v>
      </c>
      <c r="B84" s="355" t="s">
        <v>470</v>
      </c>
      <c r="C84" s="349">
        <v>16.2</v>
      </c>
      <c r="D84" s="350" t="s">
        <v>1</v>
      </c>
      <c r="E84" s="349" t="e">
        <f>+#REF!</f>
        <v>#REF!</v>
      </c>
      <c r="F84" s="351" t="e">
        <f t="shared" si="2"/>
        <v>#REF!</v>
      </c>
      <c r="G84" s="343"/>
    </row>
    <row r="85" spans="1:7" ht="39">
      <c r="A85" s="347">
        <f t="shared" si="6"/>
        <v>3.8599999999999985</v>
      </c>
      <c r="B85" s="355" t="s">
        <v>516</v>
      </c>
      <c r="C85" s="349">
        <v>3.52</v>
      </c>
      <c r="D85" s="350" t="s">
        <v>1</v>
      </c>
      <c r="E85" s="349" t="e">
        <f>+#REF!</f>
        <v>#REF!</v>
      </c>
      <c r="F85" s="351" t="e">
        <f t="shared" si="2"/>
        <v>#REF!</v>
      </c>
      <c r="G85" s="343"/>
    </row>
    <row r="86" spans="1:7" ht="19.5">
      <c r="A86" s="347">
        <f t="shared" si="6"/>
        <v>3.8699999999999983</v>
      </c>
      <c r="B86" s="355" t="s">
        <v>228</v>
      </c>
      <c r="C86" s="349">
        <v>16.2</v>
      </c>
      <c r="D86" s="350" t="s">
        <v>1</v>
      </c>
      <c r="E86" s="349" t="e">
        <f>+#REF!</f>
        <v>#REF!</v>
      </c>
      <c r="F86" s="351" t="e">
        <f t="shared" si="2"/>
        <v>#REF!</v>
      </c>
      <c r="G86" s="343"/>
    </row>
    <row r="87" spans="1:7" ht="19.5">
      <c r="A87" s="347">
        <f t="shared" si="6"/>
        <v>3.8799999999999981</v>
      </c>
      <c r="B87" s="355" t="s">
        <v>517</v>
      </c>
      <c r="C87" s="349">
        <v>60.839999999999996</v>
      </c>
      <c r="D87" s="350" t="s">
        <v>1</v>
      </c>
      <c r="E87" s="349" t="e">
        <f>+#REF!</f>
        <v>#REF!</v>
      </c>
      <c r="F87" s="351" t="e">
        <f t="shared" si="2"/>
        <v>#REF!</v>
      </c>
      <c r="G87" s="343"/>
    </row>
    <row r="88" spans="1:7" ht="39">
      <c r="A88" s="347">
        <f t="shared" si="6"/>
        <v>3.8899999999999979</v>
      </c>
      <c r="B88" s="355" t="s">
        <v>289</v>
      </c>
      <c r="C88" s="349">
        <v>4</v>
      </c>
      <c r="D88" s="350" t="s">
        <v>3</v>
      </c>
      <c r="E88" s="349" t="e">
        <f>+#REF!</f>
        <v>#REF!</v>
      </c>
      <c r="F88" s="351" t="e">
        <f t="shared" si="2"/>
        <v>#REF!</v>
      </c>
      <c r="G88" s="343"/>
    </row>
    <row r="89" spans="1:7" ht="39">
      <c r="A89" s="347">
        <f t="shared" si="6"/>
        <v>3.8999999999999977</v>
      </c>
      <c r="B89" s="355" t="s">
        <v>471</v>
      </c>
      <c r="C89" s="349">
        <v>2</v>
      </c>
      <c r="D89" s="350" t="s">
        <v>3</v>
      </c>
      <c r="E89" s="349" t="e">
        <f>+#REF!</f>
        <v>#REF!</v>
      </c>
      <c r="F89" s="351" t="e">
        <f t="shared" si="2"/>
        <v>#REF!</v>
      </c>
      <c r="G89" s="343"/>
    </row>
    <row r="90" spans="1:7" ht="58.5">
      <c r="A90" s="369">
        <v>3.81</v>
      </c>
      <c r="B90" s="355" t="s">
        <v>432</v>
      </c>
      <c r="C90" s="349">
        <v>23.241600000000002</v>
      </c>
      <c r="D90" s="350" t="s">
        <v>66</v>
      </c>
      <c r="E90" s="349" t="e">
        <f>+#REF!</f>
        <v>#REF!</v>
      </c>
      <c r="F90" s="351" t="e">
        <f t="shared" si="2"/>
        <v>#REF!</v>
      </c>
      <c r="G90" s="343"/>
    </row>
    <row r="91" spans="1:7" ht="39">
      <c r="A91" s="369">
        <f>+A90+0.001</f>
        <v>3.8109999999999999</v>
      </c>
      <c r="B91" s="355" t="s">
        <v>387</v>
      </c>
      <c r="C91" s="349">
        <v>21.544</v>
      </c>
      <c r="D91" s="350" t="s">
        <v>1</v>
      </c>
      <c r="E91" s="349" t="e">
        <f>+#REF!</f>
        <v>#REF!</v>
      </c>
      <c r="F91" s="351" t="e">
        <f t="shared" si="2"/>
        <v>#REF!</v>
      </c>
      <c r="G91" s="343"/>
    </row>
    <row r="92" spans="1:7" ht="19.5">
      <c r="A92" s="369">
        <f t="shared" ref="A92:A105" si="7">+A91+0.001</f>
        <v>3.8119999999999998</v>
      </c>
      <c r="B92" s="355" t="s">
        <v>433</v>
      </c>
      <c r="C92" s="349">
        <v>16.82</v>
      </c>
      <c r="D92" s="350" t="s">
        <v>1</v>
      </c>
      <c r="E92" s="349" t="e">
        <f>+#REF!</f>
        <v>#REF!</v>
      </c>
      <c r="F92" s="351" t="e">
        <f t="shared" si="2"/>
        <v>#REF!</v>
      </c>
      <c r="G92" s="343"/>
    </row>
    <row r="93" spans="1:7" ht="19.5">
      <c r="A93" s="369">
        <f t="shared" si="7"/>
        <v>3.8129999999999997</v>
      </c>
      <c r="B93" s="355" t="s">
        <v>81</v>
      </c>
      <c r="C93" s="349">
        <v>23.62</v>
      </c>
      <c r="D93" s="350" t="s">
        <v>2</v>
      </c>
      <c r="E93" s="349" t="e">
        <f>+#REF!</f>
        <v>#REF!</v>
      </c>
      <c r="F93" s="351" t="e">
        <f t="shared" si="2"/>
        <v>#REF!</v>
      </c>
      <c r="G93" s="343"/>
    </row>
    <row r="94" spans="1:7" ht="19.5">
      <c r="A94" s="369">
        <f t="shared" si="7"/>
        <v>3.8139999999999996</v>
      </c>
      <c r="B94" s="355" t="s">
        <v>434</v>
      </c>
      <c r="C94" s="349">
        <v>16.89</v>
      </c>
      <c r="D94" s="350" t="s">
        <v>1</v>
      </c>
      <c r="E94" s="349" t="e">
        <f>+#REF!</f>
        <v>#REF!</v>
      </c>
      <c r="F94" s="351" t="e">
        <f t="shared" si="2"/>
        <v>#REF!</v>
      </c>
      <c r="G94" s="343"/>
    </row>
    <row r="95" spans="1:7" ht="19.5">
      <c r="A95" s="369">
        <f t="shared" si="7"/>
        <v>3.8149999999999995</v>
      </c>
      <c r="B95" s="355" t="s">
        <v>435</v>
      </c>
      <c r="C95" s="349">
        <v>20.5</v>
      </c>
      <c r="D95" s="350" t="s">
        <v>2</v>
      </c>
      <c r="E95" s="349"/>
      <c r="F95" s="351">
        <f t="shared" si="2"/>
        <v>0</v>
      </c>
      <c r="G95" s="343"/>
    </row>
    <row r="96" spans="1:7" ht="19.5">
      <c r="A96" s="369">
        <f t="shared" si="7"/>
        <v>3.8159999999999994</v>
      </c>
      <c r="B96" s="355" t="s">
        <v>378</v>
      </c>
      <c r="C96" s="349">
        <v>2</v>
      </c>
      <c r="D96" s="350" t="s">
        <v>3</v>
      </c>
      <c r="E96" s="349" t="e">
        <f>+#REF!</f>
        <v>#REF!</v>
      </c>
      <c r="F96" s="351" t="e">
        <f t="shared" si="2"/>
        <v>#REF!</v>
      </c>
      <c r="G96" s="343"/>
    </row>
    <row r="97" spans="1:8" ht="39">
      <c r="A97" s="369">
        <f t="shared" si="7"/>
        <v>3.8169999999999993</v>
      </c>
      <c r="B97" s="355" t="s">
        <v>231</v>
      </c>
      <c r="C97" s="349">
        <v>4</v>
      </c>
      <c r="D97" s="350" t="s">
        <v>3</v>
      </c>
      <c r="E97" s="349" t="e">
        <f>+#REF!</f>
        <v>#REF!</v>
      </c>
      <c r="F97" s="351" t="e">
        <f t="shared" si="2"/>
        <v>#REF!</v>
      </c>
      <c r="G97" s="343"/>
    </row>
    <row r="98" spans="1:8" ht="58.5">
      <c r="A98" s="369">
        <f t="shared" si="7"/>
        <v>3.8179999999999992</v>
      </c>
      <c r="B98" s="355" t="s">
        <v>232</v>
      </c>
      <c r="C98" s="349">
        <v>2</v>
      </c>
      <c r="D98" s="350" t="s">
        <v>3</v>
      </c>
      <c r="E98" s="349" t="e">
        <f>+#REF!</f>
        <v>#REF!</v>
      </c>
      <c r="F98" s="351" t="e">
        <f t="shared" si="2"/>
        <v>#REF!</v>
      </c>
      <c r="G98" s="343"/>
    </row>
    <row r="99" spans="1:8" ht="19.5">
      <c r="A99" s="369">
        <f t="shared" si="7"/>
        <v>3.8189999999999991</v>
      </c>
      <c r="B99" s="367" t="s">
        <v>518</v>
      </c>
      <c r="C99" s="349">
        <v>4</v>
      </c>
      <c r="D99" s="350" t="s">
        <v>3</v>
      </c>
      <c r="E99" s="349" t="e">
        <f>+#REF!</f>
        <v>#REF!</v>
      </c>
      <c r="F99" s="351" t="e">
        <f t="shared" si="2"/>
        <v>#REF!</v>
      </c>
      <c r="G99" s="343"/>
    </row>
    <row r="100" spans="1:8" ht="19.5">
      <c r="A100" s="369">
        <f t="shared" si="7"/>
        <v>3.819999999999999</v>
      </c>
      <c r="B100" s="367" t="s">
        <v>519</v>
      </c>
      <c r="C100" s="349">
        <v>2</v>
      </c>
      <c r="D100" s="350" t="s">
        <v>3</v>
      </c>
      <c r="E100" s="349" t="e">
        <f>+#REF!</f>
        <v>#REF!</v>
      </c>
      <c r="F100" s="351" t="e">
        <f t="shared" si="2"/>
        <v>#REF!</v>
      </c>
      <c r="G100" s="343"/>
    </row>
    <row r="101" spans="1:8" ht="19.5">
      <c r="A101" s="369">
        <f t="shared" si="7"/>
        <v>3.8209999999999988</v>
      </c>
      <c r="B101" s="367" t="s">
        <v>199</v>
      </c>
      <c r="C101" s="349">
        <v>2</v>
      </c>
      <c r="D101" s="350" t="s">
        <v>3</v>
      </c>
      <c r="E101" s="349" t="e">
        <f>+#REF!</f>
        <v>#REF!</v>
      </c>
      <c r="F101" s="351" t="e">
        <f t="shared" si="2"/>
        <v>#REF!</v>
      </c>
      <c r="G101" s="343"/>
    </row>
    <row r="102" spans="1:8" ht="19.5">
      <c r="A102" s="369">
        <f t="shared" si="7"/>
        <v>3.8219999999999987</v>
      </c>
      <c r="B102" s="367" t="s">
        <v>520</v>
      </c>
      <c r="C102" s="349">
        <v>6</v>
      </c>
      <c r="D102" s="350" t="s">
        <v>3</v>
      </c>
      <c r="E102" s="349" t="e">
        <f>+#REF!</f>
        <v>#REF!</v>
      </c>
      <c r="F102" s="351" t="e">
        <f t="shared" si="2"/>
        <v>#REF!</v>
      </c>
      <c r="G102" s="343"/>
    </row>
    <row r="103" spans="1:8" ht="19.5">
      <c r="A103" s="369">
        <f t="shared" si="7"/>
        <v>3.8229999999999986</v>
      </c>
      <c r="B103" s="355" t="s">
        <v>379</v>
      </c>
      <c r="C103" s="349">
        <v>2.38</v>
      </c>
      <c r="D103" s="350" t="s">
        <v>1</v>
      </c>
      <c r="E103" s="349">
        <v>6250</v>
      </c>
      <c r="F103" s="351">
        <f t="shared" si="2"/>
        <v>14875</v>
      </c>
      <c r="G103" s="343"/>
    </row>
    <row r="104" spans="1:8" ht="19.5">
      <c r="A104" s="369">
        <f>+A103+0.001</f>
        <v>3.8239999999999985</v>
      </c>
      <c r="B104" s="355" t="s">
        <v>204</v>
      </c>
      <c r="C104" s="349">
        <v>2</v>
      </c>
      <c r="D104" s="350" t="s">
        <v>3</v>
      </c>
      <c r="E104" s="349" t="e">
        <f>+#REF!</f>
        <v>#REF!</v>
      </c>
      <c r="F104" s="351" t="e">
        <f t="shared" si="2"/>
        <v>#REF!</v>
      </c>
      <c r="G104" s="343"/>
    </row>
    <row r="105" spans="1:8" ht="19.5">
      <c r="A105" s="369">
        <f t="shared" si="7"/>
        <v>3.8249999999999984</v>
      </c>
      <c r="B105" s="355" t="s">
        <v>233</v>
      </c>
      <c r="C105" s="349">
        <v>1</v>
      </c>
      <c r="D105" s="350" t="s">
        <v>380</v>
      </c>
      <c r="E105" s="349">
        <v>6000</v>
      </c>
      <c r="F105" s="351">
        <f>+C105*E105</f>
        <v>6000</v>
      </c>
      <c r="G105" s="343"/>
    </row>
    <row r="106" spans="1:8" ht="20.25">
      <c r="A106" s="343"/>
      <c r="B106" s="343"/>
      <c r="C106" s="343"/>
      <c r="D106" s="344"/>
      <c r="E106" s="343"/>
      <c r="F106" s="353" t="s">
        <v>33</v>
      </c>
      <c r="G106" s="354" t="e">
        <f>SUM(F28:F105)</f>
        <v>#REF!</v>
      </c>
    </row>
    <row r="107" spans="1:8" ht="15.75">
      <c r="A107" s="371"/>
      <c r="B107" s="372"/>
      <c r="C107" s="373"/>
      <c r="D107" s="374"/>
      <c r="E107" s="374"/>
      <c r="F107" s="343"/>
      <c r="G107" s="375"/>
      <c r="H107" s="376"/>
    </row>
    <row r="108" spans="1:8" s="326" customFormat="1" ht="20.25">
      <c r="A108" s="377">
        <f>1+A28</f>
        <v>4</v>
      </c>
      <c r="B108" s="361" t="s">
        <v>436</v>
      </c>
      <c r="C108" s="378"/>
      <c r="D108" s="363"/>
      <c r="E108" s="378"/>
      <c r="F108" s="379"/>
      <c r="G108" s="346"/>
    </row>
    <row r="109" spans="1:8" s="326" customFormat="1" ht="20.25">
      <c r="A109" s="377">
        <v>4.0999999999999996</v>
      </c>
      <c r="B109" s="361" t="s">
        <v>196</v>
      </c>
      <c r="C109" s="378"/>
      <c r="D109" s="363"/>
      <c r="E109" s="378"/>
      <c r="F109" s="379"/>
      <c r="G109" s="346"/>
    </row>
    <row r="110" spans="1:8" ht="19.5">
      <c r="A110" s="347">
        <f>0.01+A108</f>
        <v>4.01</v>
      </c>
      <c r="B110" s="355" t="s">
        <v>234</v>
      </c>
      <c r="C110" s="349">
        <v>51.3</v>
      </c>
      <c r="D110" s="350" t="s">
        <v>0</v>
      </c>
      <c r="E110" s="349" t="e">
        <f>+#REF!</f>
        <v>#REF!</v>
      </c>
      <c r="F110" s="351" t="e">
        <f>+C110*E110</f>
        <v>#REF!</v>
      </c>
      <c r="G110" s="343"/>
    </row>
    <row r="111" spans="1:8" ht="19.5">
      <c r="A111" s="347">
        <f>0.01+A110</f>
        <v>4.0199999999999996</v>
      </c>
      <c r="B111" s="355" t="s">
        <v>235</v>
      </c>
      <c r="C111" s="349">
        <v>25.55865</v>
      </c>
      <c r="D111" s="350" t="s">
        <v>0</v>
      </c>
      <c r="E111" s="349" t="e">
        <f>+E30</f>
        <v>#REF!</v>
      </c>
      <c r="F111" s="351" t="e">
        <f>+C111*E111</f>
        <v>#REF!</v>
      </c>
      <c r="G111" s="343"/>
    </row>
    <row r="112" spans="1:8" ht="19.5">
      <c r="A112" s="347">
        <f>0.01+A111</f>
        <v>4.0299999999999994</v>
      </c>
      <c r="B112" s="355" t="s">
        <v>236</v>
      </c>
      <c r="C112" s="349">
        <v>21.559599999999996</v>
      </c>
      <c r="D112" s="350" t="s">
        <v>0</v>
      </c>
      <c r="E112" s="349" t="e">
        <f>+E31</f>
        <v>#REF!</v>
      </c>
      <c r="F112" s="351" t="e">
        <f>+C112*E112</f>
        <v>#REF!</v>
      </c>
      <c r="G112" s="343"/>
    </row>
    <row r="113" spans="1:13" ht="19.5">
      <c r="A113" s="347">
        <f>0.01+A112</f>
        <v>4.0399999999999991</v>
      </c>
      <c r="B113" s="355" t="s">
        <v>208</v>
      </c>
      <c r="C113" s="349">
        <v>69.1238125</v>
      </c>
      <c r="D113" s="350" t="s">
        <v>0</v>
      </c>
      <c r="E113" s="349" t="e">
        <f>+E33</f>
        <v>#REF!</v>
      </c>
      <c r="F113" s="351" t="e">
        <f>+C113*E113</f>
        <v>#REF!</v>
      </c>
      <c r="G113" s="343"/>
    </row>
    <row r="114" spans="1:13" s="380" customFormat="1" ht="20.25">
      <c r="A114" s="377">
        <f>+A109+0.1</f>
        <v>4.1999999999999993</v>
      </c>
      <c r="B114" s="361" t="s">
        <v>372</v>
      </c>
      <c r="C114" s="378"/>
      <c r="D114" s="363"/>
      <c r="E114" s="378"/>
      <c r="F114" s="379"/>
      <c r="G114" s="346"/>
      <c r="I114" s="381"/>
      <c r="J114" s="381"/>
      <c r="K114" s="381"/>
      <c r="L114" s="381"/>
      <c r="M114" s="382"/>
    </row>
    <row r="115" spans="1:13" ht="39">
      <c r="A115" s="347">
        <f>+A114+0.01</f>
        <v>4.2099999999999991</v>
      </c>
      <c r="B115" s="365" t="s">
        <v>282</v>
      </c>
      <c r="C115" s="349">
        <v>7.5172499999999998</v>
      </c>
      <c r="D115" s="350" t="s">
        <v>0</v>
      </c>
      <c r="E115" s="349" t="e">
        <f>+E35</f>
        <v>#REF!</v>
      </c>
      <c r="F115" s="351" t="e">
        <f>+C115*E115</f>
        <v>#REF!</v>
      </c>
      <c r="G115" s="343"/>
    </row>
    <row r="116" spans="1:13" ht="39">
      <c r="A116" s="347">
        <f t="shared" ref="A116:A121" si="8">0.01+A115</f>
        <v>4.2199999999999989</v>
      </c>
      <c r="B116" s="355" t="s">
        <v>373</v>
      </c>
      <c r="C116" s="349">
        <v>2.0045999999999999</v>
      </c>
      <c r="D116" s="350" t="s">
        <v>0</v>
      </c>
      <c r="E116" s="349" t="e">
        <f>+E36</f>
        <v>#REF!</v>
      </c>
      <c r="F116" s="351" t="e">
        <f t="shared" ref="F116:F121" si="9">+C116*E116</f>
        <v>#REF!</v>
      </c>
      <c r="G116" s="343"/>
    </row>
    <row r="117" spans="1:13" ht="39">
      <c r="A117" s="347">
        <f t="shared" si="8"/>
        <v>4.2299999999999986</v>
      </c>
      <c r="B117" s="367" t="s">
        <v>374</v>
      </c>
      <c r="C117" s="349">
        <v>2.2283999999999997</v>
      </c>
      <c r="D117" s="350" t="s">
        <v>0</v>
      </c>
      <c r="E117" s="349" t="e">
        <f>+E38</f>
        <v>#REF!</v>
      </c>
      <c r="F117" s="351" t="e">
        <f t="shared" si="9"/>
        <v>#REF!</v>
      </c>
      <c r="G117" s="343"/>
    </row>
    <row r="118" spans="1:13" ht="39">
      <c r="A118" s="347">
        <f t="shared" si="8"/>
        <v>4.2399999999999984</v>
      </c>
      <c r="B118" s="367" t="s">
        <v>374</v>
      </c>
      <c r="C118" s="349">
        <v>0.86940000000000006</v>
      </c>
      <c r="D118" s="350" t="s">
        <v>0</v>
      </c>
      <c r="E118" s="349" t="e">
        <f>+E117</f>
        <v>#REF!</v>
      </c>
      <c r="F118" s="351" t="e">
        <f t="shared" si="9"/>
        <v>#REF!</v>
      </c>
      <c r="G118" s="343"/>
    </row>
    <row r="119" spans="1:13" ht="39">
      <c r="A119" s="347">
        <f t="shared" si="8"/>
        <v>4.2499999999999982</v>
      </c>
      <c r="B119" s="352" t="s">
        <v>507</v>
      </c>
      <c r="C119" s="349">
        <v>0.72</v>
      </c>
      <c r="D119" s="350" t="s">
        <v>0</v>
      </c>
      <c r="E119" s="349" t="e">
        <f>+#REF!</f>
        <v>#REF!</v>
      </c>
      <c r="F119" s="351" t="e">
        <f t="shared" si="9"/>
        <v>#REF!</v>
      </c>
      <c r="G119" s="343"/>
    </row>
    <row r="120" spans="1:13" ht="39">
      <c r="A120" s="347">
        <f t="shared" si="8"/>
        <v>4.259999999999998</v>
      </c>
      <c r="B120" s="352" t="s">
        <v>508</v>
      </c>
      <c r="C120" s="349">
        <v>0.56999999999999995</v>
      </c>
      <c r="D120" s="350" t="s">
        <v>0</v>
      </c>
      <c r="E120" s="349" t="e">
        <f>+#REF!</f>
        <v>#REF!</v>
      </c>
      <c r="F120" s="351" t="e">
        <f t="shared" si="9"/>
        <v>#REF!</v>
      </c>
      <c r="G120" s="343"/>
    </row>
    <row r="121" spans="1:13" ht="39">
      <c r="A121" s="347">
        <f t="shared" si="8"/>
        <v>4.2699999999999978</v>
      </c>
      <c r="B121" s="355" t="str">
        <f>+B41</f>
        <v>Losa de asiento en grada e=0.12, Hormigón 210 kg/m2 c/Ligadora</v>
      </c>
      <c r="C121" s="349">
        <v>7.7808000000000002</v>
      </c>
      <c r="D121" s="350" t="s">
        <v>0</v>
      </c>
      <c r="E121" s="349" t="e">
        <f>+E41</f>
        <v>#REF!</v>
      </c>
      <c r="F121" s="351" t="e">
        <f t="shared" si="9"/>
        <v>#REF!</v>
      </c>
      <c r="G121" s="343"/>
    </row>
    <row r="122" spans="1:13" s="380" customFormat="1" ht="20.25">
      <c r="A122" s="377">
        <v>4.3</v>
      </c>
      <c r="B122" s="361" t="s">
        <v>286</v>
      </c>
      <c r="C122" s="378"/>
      <c r="D122" s="363"/>
      <c r="E122" s="378"/>
      <c r="F122" s="379"/>
      <c r="G122" s="346"/>
      <c r="I122" s="381"/>
      <c r="J122" s="381"/>
      <c r="K122" s="381"/>
      <c r="L122" s="381"/>
      <c r="M122" s="382"/>
    </row>
    <row r="123" spans="1:13" ht="19.5">
      <c r="A123" s="347">
        <f>0.01+A138</f>
        <v>4.6199999999999992</v>
      </c>
      <c r="B123" s="355" t="s">
        <v>295</v>
      </c>
      <c r="C123" s="349">
        <v>26.727999999999998</v>
      </c>
      <c r="D123" s="350" t="s">
        <v>1</v>
      </c>
      <c r="E123" s="349" t="e">
        <f>+E44</f>
        <v>#REF!</v>
      </c>
      <c r="F123" s="351" t="e">
        <f>+C123*E123</f>
        <v>#REF!</v>
      </c>
      <c r="G123" s="343"/>
    </row>
    <row r="124" spans="1:13" ht="19.5">
      <c r="A124" s="347">
        <f>0.01+A123</f>
        <v>4.629999999999999</v>
      </c>
      <c r="B124" s="355" t="s">
        <v>296</v>
      </c>
      <c r="C124" s="349">
        <v>99.843999999999994</v>
      </c>
      <c r="D124" s="350" t="s">
        <v>1</v>
      </c>
      <c r="E124" s="349" t="e">
        <f>+E45</f>
        <v>#REF!</v>
      </c>
      <c r="F124" s="351" t="e">
        <f>+C124*E124</f>
        <v>#REF!</v>
      </c>
      <c r="G124" s="343"/>
    </row>
    <row r="125" spans="1:13" ht="39">
      <c r="A125" s="347">
        <f>0.01+A124</f>
        <v>4.6399999999999988</v>
      </c>
      <c r="B125" s="355" t="s">
        <v>297</v>
      </c>
      <c r="C125" s="349">
        <v>2.16</v>
      </c>
      <c r="D125" s="350" t="s">
        <v>1</v>
      </c>
      <c r="E125" s="349" t="e">
        <f>+E124</f>
        <v>#REF!</v>
      </c>
      <c r="F125" s="351" t="e">
        <f>+C125*E125</f>
        <v>#REF!</v>
      </c>
      <c r="G125" s="343"/>
    </row>
    <row r="126" spans="1:13" ht="19.5">
      <c r="A126" s="347">
        <f>0.01+A125</f>
        <v>4.6499999999999986</v>
      </c>
      <c r="B126" s="355" t="s">
        <v>384</v>
      </c>
      <c r="C126" s="349">
        <v>36.6</v>
      </c>
      <c r="D126" s="350" t="s">
        <v>2</v>
      </c>
      <c r="E126" s="349" t="e">
        <f>+#REF!</f>
        <v>#REF!</v>
      </c>
      <c r="F126" s="351" t="e">
        <f>+C126*E126</f>
        <v>#REF!</v>
      </c>
      <c r="G126" s="343"/>
    </row>
    <row r="127" spans="1:13" s="326" customFormat="1" ht="20.25">
      <c r="A127" s="360">
        <v>4.4000000000000004</v>
      </c>
      <c r="B127" s="361" t="s">
        <v>375</v>
      </c>
      <c r="C127" s="362"/>
      <c r="D127" s="363"/>
      <c r="E127" s="362"/>
      <c r="F127" s="364"/>
      <c r="G127" s="346"/>
    </row>
    <row r="128" spans="1:13" ht="19.5">
      <c r="A128" s="347">
        <f>+A127+0.01</f>
        <v>4.41</v>
      </c>
      <c r="B128" s="355" t="s">
        <v>238</v>
      </c>
      <c r="C128" s="349">
        <v>105.18599999999999</v>
      </c>
      <c r="D128" s="350" t="s">
        <v>1</v>
      </c>
      <c r="E128" s="349" t="e">
        <f>+E48</f>
        <v>#REF!</v>
      </c>
      <c r="F128" s="351" t="e">
        <f>+C128*E128</f>
        <v>#REF!</v>
      </c>
      <c r="G128" s="343"/>
    </row>
    <row r="129" spans="1:7" ht="19.5">
      <c r="A129" s="347">
        <f>0.01+A128</f>
        <v>4.42</v>
      </c>
      <c r="B129" s="355" t="s">
        <v>77</v>
      </c>
      <c r="C129" s="349">
        <v>57.84</v>
      </c>
      <c r="D129" s="350" t="s">
        <v>1</v>
      </c>
      <c r="E129" s="349" t="e">
        <f>+#REF!</f>
        <v>#REF!</v>
      </c>
      <c r="F129" s="351" t="e">
        <f>+C129*E129</f>
        <v>#REF!</v>
      </c>
      <c r="G129" s="343"/>
    </row>
    <row r="130" spans="1:7" ht="19.5">
      <c r="A130" s="347">
        <f>0.01+A129</f>
        <v>4.43</v>
      </c>
      <c r="B130" s="355" t="s">
        <v>473</v>
      </c>
      <c r="C130" s="349">
        <v>284.47120000000001</v>
      </c>
      <c r="D130" s="350" t="s">
        <v>1</v>
      </c>
      <c r="E130" s="349" t="e">
        <f>+#REF!</f>
        <v>#REF!</v>
      </c>
      <c r="F130" s="351" t="e">
        <f>+C130*E130</f>
        <v>#REF!</v>
      </c>
      <c r="G130" s="343"/>
    </row>
    <row r="131" spans="1:7" ht="19.5">
      <c r="A131" s="347">
        <f>0.01+A130</f>
        <v>4.4399999999999995</v>
      </c>
      <c r="B131" s="355" t="s">
        <v>239</v>
      </c>
      <c r="C131" s="349">
        <v>83.16</v>
      </c>
      <c r="D131" s="350" t="s">
        <v>2</v>
      </c>
      <c r="E131" s="349" t="e">
        <f>+#REF!</f>
        <v>#REF!</v>
      </c>
      <c r="F131" s="351" t="e">
        <f>+C131*E131</f>
        <v>#REF!</v>
      </c>
      <c r="G131" s="343"/>
    </row>
    <row r="132" spans="1:7" ht="19.5">
      <c r="A132" s="347">
        <f>0.01+A131</f>
        <v>4.4499999999999993</v>
      </c>
      <c r="B132" s="355" t="s">
        <v>78</v>
      </c>
      <c r="C132" s="349">
        <v>180.72</v>
      </c>
      <c r="D132" s="350" t="s">
        <v>2</v>
      </c>
      <c r="E132" s="349" t="e">
        <f>+E131</f>
        <v>#REF!</v>
      </c>
      <c r="F132" s="351" t="e">
        <f>+C132*E132</f>
        <v>#REF!</v>
      </c>
      <c r="G132" s="343"/>
    </row>
    <row r="133" spans="1:7" s="326" customFormat="1" ht="20.25">
      <c r="A133" s="360">
        <v>4.5</v>
      </c>
      <c r="B133" s="361" t="s">
        <v>287</v>
      </c>
      <c r="C133" s="362"/>
      <c r="D133" s="363"/>
      <c r="E133" s="362"/>
      <c r="F133" s="364"/>
      <c r="G133" s="346"/>
    </row>
    <row r="134" spans="1:7" ht="19.5">
      <c r="A134" s="347">
        <f>+A133+0.01</f>
        <v>4.51</v>
      </c>
      <c r="B134" s="355" t="s">
        <v>203</v>
      </c>
      <c r="C134" s="349">
        <v>342.31119999999999</v>
      </c>
      <c r="D134" s="350" t="s">
        <v>1</v>
      </c>
      <c r="E134" s="349" t="e">
        <f>+E53</f>
        <v>#REF!</v>
      </c>
      <c r="F134" s="351" t="e">
        <f>+E134*C134</f>
        <v>#REF!</v>
      </c>
      <c r="G134" s="343"/>
    </row>
    <row r="135" spans="1:7" ht="19.5">
      <c r="A135" s="347">
        <f>0.01+A134</f>
        <v>4.5199999999999996</v>
      </c>
      <c r="B135" s="355" t="s">
        <v>298</v>
      </c>
      <c r="C135" s="349">
        <v>284.47120000000001</v>
      </c>
      <c r="D135" s="350" t="s">
        <v>1</v>
      </c>
      <c r="E135" s="349" t="e">
        <f>+E54</f>
        <v>#REF!</v>
      </c>
      <c r="F135" s="351" t="e">
        <f t="shared" ref="F135:F158" si="10">+E135*C135</f>
        <v>#REF!</v>
      </c>
      <c r="G135" s="343"/>
    </row>
    <row r="136" spans="1:7" ht="19.5">
      <c r="A136" s="347">
        <f>0.01+A135</f>
        <v>4.5299999999999994</v>
      </c>
      <c r="B136" s="355" t="s">
        <v>474</v>
      </c>
      <c r="C136" s="349">
        <v>57.84</v>
      </c>
      <c r="D136" s="350" t="s">
        <v>1</v>
      </c>
      <c r="E136" s="349" t="e">
        <f>+E135</f>
        <v>#REF!</v>
      </c>
      <c r="F136" s="351" t="e">
        <f t="shared" si="10"/>
        <v>#REF!</v>
      </c>
      <c r="G136" s="343"/>
    </row>
    <row r="137" spans="1:7" s="326" customFormat="1" ht="20.25">
      <c r="A137" s="360">
        <v>4.5999999999999996</v>
      </c>
      <c r="B137" s="361" t="s">
        <v>291</v>
      </c>
      <c r="C137" s="362"/>
      <c r="D137" s="363"/>
      <c r="E137" s="362"/>
      <c r="F137" s="364"/>
      <c r="G137" s="346"/>
    </row>
    <row r="138" spans="1:7" ht="19.5">
      <c r="A138" s="347">
        <f>+A137+0.01</f>
        <v>4.6099999999999994</v>
      </c>
      <c r="B138" s="355" t="s">
        <v>437</v>
      </c>
      <c r="C138" s="349">
        <v>55</v>
      </c>
      <c r="D138" s="350" t="s">
        <v>1</v>
      </c>
      <c r="E138" s="349" t="e">
        <f>+#REF!</f>
        <v>#REF!</v>
      </c>
      <c r="F138" s="351" t="e">
        <f t="shared" si="10"/>
        <v>#REF!</v>
      </c>
      <c r="G138" s="343"/>
    </row>
    <row r="139" spans="1:7" ht="19.5">
      <c r="A139" s="347">
        <f>0.01+A126</f>
        <v>4.6599999999999984</v>
      </c>
      <c r="B139" s="355" t="s">
        <v>237</v>
      </c>
      <c r="C139" s="349">
        <v>10.48</v>
      </c>
      <c r="D139" s="350" t="s">
        <v>1</v>
      </c>
      <c r="E139" s="349" t="e">
        <f>+#REF!</f>
        <v>#REF!</v>
      </c>
      <c r="F139" s="351" t="e">
        <f t="shared" si="10"/>
        <v>#REF!</v>
      </c>
      <c r="G139" s="343"/>
    </row>
    <row r="140" spans="1:7" ht="19.5">
      <c r="A140" s="347">
        <f>0.01+A139</f>
        <v>4.6699999999999982</v>
      </c>
      <c r="B140" s="355" t="s">
        <v>438</v>
      </c>
      <c r="C140" s="349">
        <v>30.6</v>
      </c>
      <c r="D140" s="350" t="s">
        <v>1</v>
      </c>
      <c r="E140" s="349" t="e">
        <f>+#REF!</f>
        <v>#REF!</v>
      </c>
      <c r="F140" s="351" t="e">
        <f t="shared" si="10"/>
        <v>#REF!</v>
      </c>
      <c r="G140" s="343"/>
    </row>
    <row r="141" spans="1:7" s="326" customFormat="1" ht="20.25">
      <c r="A141" s="360">
        <f>+A137+0.1</f>
        <v>4.6999999999999993</v>
      </c>
      <c r="B141" s="361" t="s">
        <v>290</v>
      </c>
      <c r="C141" s="362"/>
      <c r="D141" s="363"/>
      <c r="E141" s="362"/>
      <c r="F141" s="364"/>
      <c r="G141" s="346"/>
    </row>
    <row r="142" spans="1:7" ht="19.5">
      <c r="A142" s="347">
        <f>+A141+0.01</f>
        <v>4.7099999999999991</v>
      </c>
      <c r="B142" s="355" t="s">
        <v>240</v>
      </c>
      <c r="C142" s="349">
        <v>56.58</v>
      </c>
      <c r="D142" s="350" t="s">
        <v>1</v>
      </c>
      <c r="E142" s="349" t="e">
        <f>+#REF!</f>
        <v>#REF!</v>
      </c>
      <c r="F142" s="351" t="e">
        <f t="shared" si="10"/>
        <v>#REF!</v>
      </c>
      <c r="G142" s="343"/>
    </row>
    <row r="143" spans="1:7" ht="19.5">
      <c r="A143" s="347">
        <f>0.01+A142</f>
        <v>4.7199999999999989</v>
      </c>
      <c r="B143" s="355" t="s">
        <v>81</v>
      </c>
      <c r="C143" s="349">
        <v>53.8</v>
      </c>
      <c r="D143" s="350" t="s">
        <v>2</v>
      </c>
      <c r="E143" s="349" t="e">
        <f>+#REF!</f>
        <v>#REF!</v>
      </c>
      <c r="F143" s="351" t="e">
        <f t="shared" si="10"/>
        <v>#REF!</v>
      </c>
      <c r="G143" s="343"/>
    </row>
    <row r="144" spans="1:7" ht="19.5">
      <c r="A144" s="347">
        <f>0.01+A143</f>
        <v>4.7299999999999986</v>
      </c>
      <c r="B144" s="355" t="s">
        <v>575</v>
      </c>
      <c r="C144" s="349">
        <v>71.628</v>
      </c>
      <c r="D144" s="350" t="s">
        <v>1</v>
      </c>
      <c r="E144" s="349" t="e">
        <f>+#REF!</f>
        <v>#REF!</v>
      </c>
      <c r="F144" s="351" t="e">
        <f t="shared" si="10"/>
        <v>#REF!</v>
      </c>
      <c r="G144" s="343"/>
    </row>
    <row r="145" spans="1:7" s="326" customFormat="1" ht="20.25">
      <c r="A145" s="360">
        <v>4.8</v>
      </c>
      <c r="B145" s="361" t="s">
        <v>206</v>
      </c>
      <c r="C145" s="362"/>
      <c r="D145" s="363"/>
      <c r="E145" s="362"/>
      <c r="F145" s="364"/>
      <c r="G145" s="346"/>
    </row>
    <row r="146" spans="1:7" ht="19.5">
      <c r="A146" s="347">
        <f>+A145+0.01</f>
        <v>4.8099999999999996</v>
      </c>
      <c r="B146" s="367" t="s">
        <v>415</v>
      </c>
      <c r="C146" s="349">
        <v>2</v>
      </c>
      <c r="D146" s="350" t="s">
        <v>3</v>
      </c>
      <c r="E146" s="349">
        <v>10000</v>
      </c>
      <c r="F146" s="351">
        <f t="shared" si="10"/>
        <v>20000</v>
      </c>
      <c r="G146" s="343"/>
    </row>
    <row r="147" spans="1:7" ht="39">
      <c r="A147" s="347">
        <f>+A146+0.01</f>
        <v>4.8199999999999994</v>
      </c>
      <c r="B147" s="355" t="s">
        <v>475</v>
      </c>
      <c r="C147" s="349">
        <v>2</v>
      </c>
      <c r="D147" s="350" t="s">
        <v>3</v>
      </c>
      <c r="E147" s="349" t="e">
        <f>+#REF!</f>
        <v>#REF!</v>
      </c>
      <c r="F147" s="351" t="e">
        <f t="shared" si="10"/>
        <v>#REF!</v>
      </c>
      <c r="G147" s="343"/>
    </row>
    <row r="148" spans="1:7" ht="19.5">
      <c r="A148" s="347">
        <f>+A147+0.01</f>
        <v>4.8299999999999992</v>
      </c>
      <c r="B148" s="367" t="s">
        <v>388</v>
      </c>
      <c r="C148" s="349">
        <v>7.7469999999999999</v>
      </c>
      <c r="D148" s="350" t="s">
        <v>66</v>
      </c>
      <c r="E148" s="349" t="e">
        <f>+#REF!</f>
        <v>#REF!</v>
      </c>
      <c r="F148" s="351" t="e">
        <f t="shared" si="10"/>
        <v>#REF!</v>
      </c>
      <c r="G148" s="343"/>
    </row>
    <row r="149" spans="1:7" ht="39">
      <c r="A149" s="347">
        <f>0.01+A148</f>
        <v>4.839999999999999</v>
      </c>
      <c r="B149" s="355" t="s">
        <v>299</v>
      </c>
      <c r="C149" s="349">
        <v>11</v>
      </c>
      <c r="D149" s="350" t="s">
        <v>2</v>
      </c>
      <c r="E149" s="349" t="e">
        <f>+#REF!</f>
        <v>#REF!</v>
      </c>
      <c r="F149" s="351" t="e">
        <f t="shared" si="10"/>
        <v>#REF!</v>
      </c>
      <c r="G149" s="343"/>
    </row>
    <row r="150" spans="1:7" ht="20.25">
      <c r="A150" s="343"/>
      <c r="B150" s="343"/>
      <c r="C150" s="343"/>
      <c r="D150" s="344"/>
      <c r="E150" s="343"/>
      <c r="F150" s="353" t="s">
        <v>33</v>
      </c>
      <c r="G150" s="354" t="e">
        <f>SUM(F108:F149)</f>
        <v>#REF!</v>
      </c>
    </row>
    <row r="151" spans="1:7">
      <c r="A151" s="343"/>
      <c r="B151" s="343"/>
      <c r="C151" s="343"/>
      <c r="D151" s="344"/>
      <c r="E151" s="343"/>
      <c r="F151" s="343"/>
      <c r="G151" s="343"/>
    </row>
    <row r="152" spans="1:7" s="326" customFormat="1" ht="20.25">
      <c r="A152" s="360">
        <v>5</v>
      </c>
      <c r="B152" s="361" t="s">
        <v>439</v>
      </c>
      <c r="C152" s="362"/>
      <c r="D152" s="363"/>
      <c r="E152" s="362"/>
      <c r="F152" s="364"/>
      <c r="G152" s="346"/>
    </row>
    <row r="153" spans="1:7" ht="39">
      <c r="A153" s="347">
        <f t="shared" ref="A153:A158" si="11">SUM(A152,0.01)</f>
        <v>5.01</v>
      </c>
      <c r="B153" s="355" t="s">
        <v>389</v>
      </c>
      <c r="C153" s="349">
        <f>12+11</f>
        <v>23</v>
      </c>
      <c r="D153" s="350" t="s">
        <v>3</v>
      </c>
      <c r="E153" s="349" t="e">
        <f>+#REF!</f>
        <v>#REF!</v>
      </c>
      <c r="F153" s="351" t="e">
        <f t="shared" si="10"/>
        <v>#REF!</v>
      </c>
      <c r="G153" s="343"/>
    </row>
    <row r="154" spans="1:7" ht="39">
      <c r="A154" s="347">
        <f t="shared" si="11"/>
        <v>5.0199999999999996</v>
      </c>
      <c r="B154" s="355" t="s">
        <v>440</v>
      </c>
      <c r="C154" s="349">
        <v>10</v>
      </c>
      <c r="D154" s="350" t="s">
        <v>3</v>
      </c>
      <c r="E154" s="349" t="e">
        <f>+#REF!</f>
        <v>#REF!</v>
      </c>
      <c r="F154" s="351" t="e">
        <f t="shared" si="10"/>
        <v>#REF!</v>
      </c>
      <c r="G154" s="343"/>
    </row>
    <row r="155" spans="1:7" ht="39">
      <c r="A155" s="347">
        <f t="shared" si="11"/>
        <v>5.0299999999999994</v>
      </c>
      <c r="B155" s="355" t="s">
        <v>521</v>
      </c>
      <c r="C155" s="349">
        <v>8</v>
      </c>
      <c r="D155" s="350" t="s">
        <v>3</v>
      </c>
      <c r="E155" s="349" t="e">
        <f>+#REF!</f>
        <v>#REF!</v>
      </c>
      <c r="F155" s="351" t="e">
        <f t="shared" si="10"/>
        <v>#REF!</v>
      </c>
      <c r="G155" s="343"/>
    </row>
    <row r="156" spans="1:7" ht="39">
      <c r="A156" s="347">
        <f t="shared" si="11"/>
        <v>5.0399999999999991</v>
      </c>
      <c r="B156" s="355" t="s">
        <v>242</v>
      </c>
      <c r="C156" s="349">
        <v>2</v>
      </c>
      <c r="D156" s="350" t="s">
        <v>3</v>
      </c>
      <c r="E156" s="349" t="e">
        <f>+#REF!</f>
        <v>#REF!</v>
      </c>
      <c r="F156" s="351" t="e">
        <f t="shared" si="10"/>
        <v>#REF!</v>
      </c>
      <c r="G156" s="343"/>
    </row>
    <row r="157" spans="1:7" ht="19.5">
      <c r="A157" s="347">
        <f t="shared" si="11"/>
        <v>5.0499999999999989</v>
      </c>
      <c r="B157" s="355" t="s">
        <v>522</v>
      </c>
      <c r="C157" s="349">
        <v>4</v>
      </c>
      <c r="D157" s="350" t="s">
        <v>3</v>
      </c>
      <c r="E157" s="349"/>
      <c r="F157" s="351">
        <f t="shared" si="10"/>
        <v>0</v>
      </c>
      <c r="G157" s="343"/>
    </row>
    <row r="158" spans="1:7" ht="19.5">
      <c r="A158" s="347">
        <f t="shared" si="11"/>
        <v>5.0599999999999987</v>
      </c>
      <c r="B158" s="355" t="s">
        <v>390</v>
      </c>
      <c r="C158" s="349">
        <v>1</v>
      </c>
      <c r="D158" s="350" t="s">
        <v>195</v>
      </c>
      <c r="E158" s="349">
        <v>10000</v>
      </c>
      <c r="F158" s="351">
        <f t="shared" si="10"/>
        <v>10000</v>
      </c>
      <c r="G158" s="343"/>
    </row>
    <row r="159" spans="1:7" ht="20.25">
      <c r="A159" s="343"/>
      <c r="B159" s="343"/>
      <c r="C159" s="343"/>
      <c r="D159" s="344"/>
      <c r="E159" s="343"/>
      <c r="F159" s="353" t="s">
        <v>33</v>
      </c>
      <c r="G159" s="354" t="e">
        <f>SUM(F153:F158)</f>
        <v>#REF!</v>
      </c>
    </row>
    <row r="160" spans="1:7">
      <c r="A160" s="343"/>
      <c r="B160" s="343"/>
      <c r="C160" s="343"/>
      <c r="D160" s="344"/>
      <c r="E160" s="343"/>
      <c r="F160" s="343"/>
      <c r="G160" s="343"/>
    </row>
    <row r="161" spans="1:13" s="326" customFormat="1" ht="20.25">
      <c r="A161" s="360">
        <v>6</v>
      </c>
      <c r="B161" s="383" t="s">
        <v>441</v>
      </c>
      <c r="C161" s="362"/>
      <c r="D161" s="363"/>
      <c r="E161" s="362"/>
      <c r="F161" s="364"/>
      <c r="G161" s="346"/>
    </row>
    <row r="162" spans="1:13" ht="19.5">
      <c r="A162" s="347">
        <f>SUM(A161,0.01)</f>
        <v>6.01</v>
      </c>
      <c r="B162" s="355" t="s">
        <v>442</v>
      </c>
      <c r="C162" s="349">
        <f>1.48+0.96+0.95+1.38+1.38+0.67+2.6+0.67+1.13+0.67+1.6+1.6</f>
        <v>15.089999999999998</v>
      </c>
      <c r="D162" s="350" t="s">
        <v>2</v>
      </c>
      <c r="E162" s="349" t="e">
        <f>+#REF!</f>
        <v>#REF!</v>
      </c>
      <c r="F162" s="351" t="e">
        <f>+E162*C162</f>
        <v>#REF!</v>
      </c>
      <c r="G162" s="343"/>
    </row>
    <row r="163" spans="1:13" ht="19.5">
      <c r="A163" s="347">
        <f t="shared" ref="A163:A180" si="12">SUM(A162,0.01)</f>
        <v>6.02</v>
      </c>
      <c r="B163" s="355" t="s">
        <v>435</v>
      </c>
      <c r="C163" s="349">
        <f>7.66+10.53+10.48+7.69+1.12+1.96+1.96+1.3</f>
        <v>42.699999999999996</v>
      </c>
      <c r="D163" s="350" t="s">
        <v>2</v>
      </c>
      <c r="E163" s="349" t="e">
        <f>+#REF!</f>
        <v>#REF!</v>
      </c>
      <c r="F163" s="351" t="e">
        <f t="shared" ref="F163:F180" si="13">+E163*C163</f>
        <v>#REF!</v>
      </c>
      <c r="G163" s="343"/>
    </row>
    <row r="164" spans="1:13" ht="19.5">
      <c r="A164" s="347">
        <f t="shared" si="12"/>
        <v>6.0299999999999994</v>
      </c>
      <c r="B164" s="355" t="s">
        <v>443</v>
      </c>
      <c r="C164" s="349">
        <f>56.27+4.17</f>
        <v>60.440000000000005</v>
      </c>
      <c r="D164" s="350" t="s">
        <v>2</v>
      </c>
      <c r="E164" s="349" t="e">
        <f>+#REF!</f>
        <v>#REF!</v>
      </c>
      <c r="F164" s="351" t="e">
        <f t="shared" si="13"/>
        <v>#REF!</v>
      </c>
      <c r="G164" s="343"/>
    </row>
    <row r="165" spans="1:13" ht="58.5">
      <c r="A165" s="347">
        <f t="shared" si="12"/>
        <v>6.0399999999999991</v>
      </c>
      <c r="B165" s="355" t="s">
        <v>245</v>
      </c>
      <c r="C165" s="349">
        <v>67.58</v>
      </c>
      <c r="D165" s="350" t="s">
        <v>2</v>
      </c>
      <c r="E165" s="349" t="e">
        <f>+#REF!</f>
        <v>#REF!</v>
      </c>
      <c r="F165" s="351" t="e">
        <f>+E165*C165</f>
        <v>#REF!</v>
      </c>
      <c r="G165" s="343"/>
    </row>
    <row r="166" spans="1:13" ht="19.5">
      <c r="A166" s="347">
        <f t="shared" si="12"/>
        <v>6.0499999999999989</v>
      </c>
      <c r="B166" s="355" t="s">
        <v>523</v>
      </c>
      <c r="C166" s="349">
        <v>2</v>
      </c>
      <c r="D166" s="350" t="s">
        <v>3</v>
      </c>
      <c r="E166" s="349" t="e">
        <f>+#REF!</f>
        <v>#REF!</v>
      </c>
      <c r="F166" s="351" t="e">
        <f t="shared" si="13"/>
        <v>#REF!</v>
      </c>
      <c r="G166" s="343"/>
    </row>
    <row r="167" spans="1:13" ht="39">
      <c r="A167" s="347">
        <f t="shared" si="12"/>
        <v>6.0599999999999987</v>
      </c>
      <c r="B167" s="355" t="s">
        <v>476</v>
      </c>
      <c r="C167" s="349">
        <v>6</v>
      </c>
      <c r="D167" s="350" t="s">
        <v>3</v>
      </c>
      <c r="E167" s="349" t="e">
        <f>+E97</f>
        <v>#REF!</v>
      </c>
      <c r="F167" s="351" t="e">
        <f t="shared" si="13"/>
        <v>#REF!</v>
      </c>
      <c r="G167" s="343"/>
    </row>
    <row r="168" spans="1:13" ht="39">
      <c r="A168" s="347">
        <f t="shared" si="12"/>
        <v>6.0699999999999985</v>
      </c>
      <c r="B168" s="355" t="s">
        <v>477</v>
      </c>
      <c r="C168" s="349">
        <v>6</v>
      </c>
      <c r="D168" s="350" t="s">
        <v>3</v>
      </c>
      <c r="E168" s="349" t="e">
        <f>+E98</f>
        <v>#REF!</v>
      </c>
      <c r="F168" s="351" t="e">
        <f t="shared" si="13"/>
        <v>#REF!</v>
      </c>
      <c r="G168" s="343"/>
    </row>
    <row r="169" spans="1:13" s="380" customFormat="1" ht="20.25">
      <c r="A169" s="347">
        <f t="shared" si="12"/>
        <v>6.0799999999999983</v>
      </c>
      <c r="B169" s="367" t="s">
        <v>518</v>
      </c>
      <c r="C169" s="349">
        <v>2</v>
      </c>
      <c r="D169" s="350" t="s">
        <v>3</v>
      </c>
      <c r="E169" s="349" t="e">
        <f>+#REF!</f>
        <v>#REF!</v>
      </c>
      <c r="F169" s="384" t="e">
        <f t="shared" ref="F169:F175" si="14">+C169*E169</f>
        <v>#REF!</v>
      </c>
      <c r="G169" s="385"/>
      <c r="I169" s="381"/>
      <c r="J169" s="381"/>
      <c r="K169" s="381"/>
      <c r="L169" s="381"/>
      <c r="M169" s="382"/>
    </row>
    <row r="170" spans="1:13" s="380" customFormat="1" ht="20.25">
      <c r="A170" s="347">
        <f t="shared" si="12"/>
        <v>6.0899999999999981</v>
      </c>
      <c r="B170" s="367" t="s">
        <v>519</v>
      </c>
      <c r="C170" s="349">
        <v>2</v>
      </c>
      <c r="D170" s="350" t="s">
        <v>3</v>
      </c>
      <c r="E170" s="349" t="e">
        <f>+#REF!</f>
        <v>#REF!</v>
      </c>
      <c r="F170" s="384" t="e">
        <f t="shared" si="14"/>
        <v>#REF!</v>
      </c>
      <c r="G170" s="385"/>
      <c r="I170" s="381"/>
      <c r="J170" s="381"/>
      <c r="K170" s="381"/>
      <c r="L170" s="381"/>
      <c r="M170" s="382"/>
    </row>
    <row r="171" spans="1:13" s="380" customFormat="1" ht="20.25">
      <c r="A171" s="347">
        <f t="shared" si="12"/>
        <v>6.0999999999999979</v>
      </c>
      <c r="B171" s="367" t="s">
        <v>199</v>
      </c>
      <c r="C171" s="349">
        <v>2</v>
      </c>
      <c r="D171" s="350" t="s">
        <v>3</v>
      </c>
      <c r="E171" s="349" t="e">
        <f>+#REF!</f>
        <v>#REF!</v>
      </c>
      <c r="F171" s="384" t="e">
        <f t="shared" si="14"/>
        <v>#REF!</v>
      </c>
      <c r="G171" s="385"/>
      <c r="I171" s="381"/>
      <c r="J171" s="381"/>
      <c r="K171" s="381"/>
      <c r="L171" s="381"/>
      <c r="M171" s="382"/>
    </row>
    <row r="172" spans="1:13" s="380" customFormat="1" ht="20.25">
      <c r="A172" s="347">
        <f t="shared" si="12"/>
        <v>6.1099999999999977</v>
      </c>
      <c r="B172" s="367" t="s">
        <v>209</v>
      </c>
      <c r="C172" s="349">
        <v>2</v>
      </c>
      <c r="D172" s="350" t="s">
        <v>3</v>
      </c>
      <c r="E172" s="349" t="e">
        <f>+#REF!</f>
        <v>#REF!</v>
      </c>
      <c r="F172" s="384" t="e">
        <f t="shared" si="14"/>
        <v>#REF!</v>
      </c>
      <c r="G172" s="385"/>
      <c r="I172" s="381"/>
      <c r="J172" s="381"/>
      <c r="K172" s="381"/>
      <c r="L172" s="381"/>
      <c r="M172" s="382"/>
    </row>
    <row r="173" spans="1:13" s="380" customFormat="1" ht="20.25">
      <c r="A173" s="347">
        <f t="shared" si="12"/>
        <v>6.1199999999999974</v>
      </c>
      <c r="B173" s="367" t="s">
        <v>483</v>
      </c>
      <c r="C173" s="349">
        <v>2</v>
      </c>
      <c r="D173" s="350" t="s">
        <v>3</v>
      </c>
      <c r="E173" s="349">
        <v>6250</v>
      </c>
      <c r="F173" s="384">
        <f t="shared" si="14"/>
        <v>12500</v>
      </c>
      <c r="G173" s="385"/>
      <c r="I173" s="381"/>
      <c r="J173" s="381"/>
      <c r="K173" s="381"/>
      <c r="L173" s="381"/>
      <c r="M173" s="382"/>
    </row>
    <row r="174" spans="1:13" s="380" customFormat="1" ht="20.25">
      <c r="A174" s="347">
        <f t="shared" si="12"/>
        <v>6.1299999999999972</v>
      </c>
      <c r="B174" s="367" t="s">
        <v>262</v>
      </c>
      <c r="C174" s="349">
        <v>1</v>
      </c>
      <c r="D174" s="350" t="s">
        <v>3</v>
      </c>
      <c r="E174" s="349" t="e">
        <f>(+#REF!+#REF!)*1.2</f>
        <v>#REF!</v>
      </c>
      <c r="F174" s="384" t="e">
        <f t="shared" si="14"/>
        <v>#REF!</v>
      </c>
      <c r="G174" s="385"/>
      <c r="I174" s="381"/>
      <c r="J174" s="381"/>
      <c r="K174" s="381"/>
      <c r="L174" s="381"/>
      <c r="M174" s="382"/>
    </row>
    <row r="175" spans="1:13" s="380" customFormat="1" ht="20.25">
      <c r="A175" s="347">
        <f t="shared" si="12"/>
        <v>6.139999999999997</v>
      </c>
      <c r="B175" s="367" t="s">
        <v>263</v>
      </c>
      <c r="C175" s="349">
        <v>1</v>
      </c>
      <c r="D175" s="350" t="s">
        <v>115</v>
      </c>
      <c r="E175" s="349">
        <v>2000</v>
      </c>
      <c r="F175" s="384">
        <f t="shared" si="14"/>
        <v>2000</v>
      </c>
      <c r="G175" s="385"/>
      <c r="I175" s="381"/>
      <c r="J175" s="381"/>
      <c r="K175" s="381"/>
      <c r="L175" s="381"/>
      <c r="M175" s="382"/>
    </row>
    <row r="176" spans="1:13" ht="19.5">
      <c r="A176" s="347">
        <f t="shared" si="12"/>
        <v>6.1499999999999968</v>
      </c>
      <c r="B176" s="355" t="s">
        <v>478</v>
      </c>
      <c r="C176" s="349">
        <v>6</v>
      </c>
      <c r="D176" s="350" t="s">
        <v>3</v>
      </c>
      <c r="E176" s="349" t="e">
        <f>+#REF!</f>
        <v>#REF!</v>
      </c>
      <c r="F176" s="351" t="e">
        <f t="shared" si="13"/>
        <v>#REF!</v>
      </c>
      <c r="G176" s="343"/>
    </row>
    <row r="177" spans="1:13" ht="39">
      <c r="A177" s="347">
        <f t="shared" si="12"/>
        <v>6.1599999999999966</v>
      </c>
      <c r="B177" s="367" t="s">
        <v>482</v>
      </c>
      <c r="C177" s="349">
        <v>1</v>
      </c>
      <c r="D177" s="350" t="s">
        <v>3</v>
      </c>
      <c r="E177" s="349" t="e">
        <f>+#REF!</f>
        <v>#REF!</v>
      </c>
      <c r="F177" s="351" t="e">
        <f t="shared" si="13"/>
        <v>#REF!</v>
      </c>
      <c r="G177" s="343"/>
    </row>
    <row r="178" spans="1:13" ht="39">
      <c r="A178" s="347">
        <f t="shared" si="12"/>
        <v>6.1699999999999964</v>
      </c>
      <c r="B178" s="355" t="s">
        <v>479</v>
      </c>
      <c r="C178" s="349">
        <v>6</v>
      </c>
      <c r="D178" s="350" t="s">
        <v>3</v>
      </c>
      <c r="E178" s="349" t="e">
        <f>+#REF!</f>
        <v>#REF!</v>
      </c>
      <c r="F178" s="351" t="e">
        <f t="shared" si="13"/>
        <v>#REF!</v>
      </c>
      <c r="G178" s="343"/>
    </row>
    <row r="179" spans="1:13" ht="78">
      <c r="A179" s="347">
        <f t="shared" si="12"/>
        <v>6.1799999999999962</v>
      </c>
      <c r="B179" s="367" t="s">
        <v>403</v>
      </c>
      <c r="C179" s="349">
        <v>100</v>
      </c>
      <c r="D179" s="350" t="s">
        <v>87</v>
      </c>
      <c r="E179" s="349">
        <v>350</v>
      </c>
      <c r="F179" s="351">
        <f t="shared" si="13"/>
        <v>35000</v>
      </c>
      <c r="G179" s="343"/>
    </row>
    <row r="180" spans="1:13" ht="19.5">
      <c r="A180" s="347">
        <f t="shared" si="12"/>
        <v>6.1899999999999959</v>
      </c>
      <c r="B180" s="355" t="s">
        <v>480</v>
      </c>
      <c r="C180" s="349">
        <v>1</v>
      </c>
      <c r="D180" s="350" t="s">
        <v>195</v>
      </c>
      <c r="E180" s="349">
        <v>6000</v>
      </c>
      <c r="F180" s="351">
        <f t="shared" si="13"/>
        <v>6000</v>
      </c>
      <c r="G180" s="343"/>
    </row>
    <row r="181" spans="1:13" ht="20.25">
      <c r="A181" s="343"/>
      <c r="B181" s="343"/>
      <c r="C181" s="343"/>
      <c r="D181" s="344"/>
      <c r="E181" s="343"/>
      <c r="F181" s="353" t="s">
        <v>33</v>
      </c>
      <c r="G181" s="354" t="e">
        <f>SUM(F161:F180)</f>
        <v>#REF!</v>
      </c>
    </row>
    <row r="182" spans="1:13">
      <c r="A182" s="343"/>
      <c r="B182" s="343"/>
      <c r="C182" s="343"/>
      <c r="D182" s="344"/>
      <c r="E182" s="343"/>
      <c r="F182" s="343"/>
      <c r="G182" s="343"/>
    </row>
    <row r="183" spans="1:13" s="326" customFormat="1" ht="20.25">
      <c r="A183" s="360">
        <v>7</v>
      </c>
      <c r="B183" s="361" t="s">
        <v>246</v>
      </c>
      <c r="C183" s="362"/>
      <c r="D183" s="363"/>
      <c r="E183" s="362"/>
      <c r="F183" s="364"/>
      <c r="G183" s="346"/>
    </row>
    <row r="184" spans="1:13" s="326" customFormat="1" ht="20.25">
      <c r="A184" s="377">
        <v>7.1</v>
      </c>
      <c r="B184" s="361" t="s">
        <v>196</v>
      </c>
      <c r="C184" s="378"/>
      <c r="D184" s="363"/>
      <c r="E184" s="378"/>
      <c r="F184" s="379"/>
      <c r="G184" s="346"/>
    </row>
    <row r="185" spans="1:13" ht="19.5">
      <c r="A185" s="347">
        <f>+A183+0.1</f>
        <v>7.1</v>
      </c>
      <c r="B185" s="355" t="s">
        <v>304</v>
      </c>
      <c r="C185" s="349">
        <v>14.5044</v>
      </c>
      <c r="D185" s="350" t="s">
        <v>0</v>
      </c>
      <c r="E185" s="349" t="e">
        <f>+E30</f>
        <v>#REF!</v>
      </c>
      <c r="F185" s="351" t="e">
        <f>+C185*E185</f>
        <v>#REF!</v>
      </c>
      <c r="G185" s="343"/>
    </row>
    <row r="186" spans="1:13" ht="19.5">
      <c r="A186" s="347">
        <f>+A185+0.01</f>
        <v>7.1099999999999994</v>
      </c>
      <c r="B186" s="355" t="s">
        <v>391</v>
      </c>
      <c r="C186" s="349">
        <v>8.532</v>
      </c>
      <c r="D186" s="350" t="s">
        <v>0</v>
      </c>
      <c r="E186" s="349" t="e">
        <f>+E31</f>
        <v>#REF!</v>
      </c>
      <c r="F186" s="351" t="e">
        <f t="shared" ref="F186:F203" si="15">+C186*E186</f>
        <v>#REF!</v>
      </c>
      <c r="G186" s="343"/>
    </row>
    <row r="187" spans="1:13" ht="19.5">
      <c r="A187" s="347">
        <f>+A186+0.01</f>
        <v>7.1199999999999992</v>
      </c>
      <c r="B187" s="355" t="s">
        <v>247</v>
      </c>
      <c r="C187" s="349">
        <v>7.4655000000000005</v>
      </c>
      <c r="D187" s="350" t="s">
        <v>0</v>
      </c>
      <c r="E187" s="349" t="e">
        <f>+E113</f>
        <v>#REF!</v>
      </c>
      <c r="F187" s="351" t="e">
        <f t="shared" si="15"/>
        <v>#REF!</v>
      </c>
      <c r="G187" s="343"/>
    </row>
    <row r="188" spans="1:13" ht="19.5">
      <c r="A188" s="347">
        <f>+A187+0.01</f>
        <v>7.129999999999999</v>
      </c>
      <c r="B188" s="355" t="s">
        <v>481</v>
      </c>
      <c r="C188" s="349">
        <v>41.204999999999998</v>
      </c>
      <c r="D188" s="350" t="s">
        <v>0</v>
      </c>
      <c r="E188" s="349"/>
      <c r="F188" s="351">
        <f t="shared" si="15"/>
        <v>0</v>
      </c>
      <c r="G188" s="343"/>
    </row>
    <row r="189" spans="1:13" s="380" customFormat="1" ht="20.25">
      <c r="A189" s="377">
        <f>+A184+0.1</f>
        <v>7.1999999999999993</v>
      </c>
      <c r="B189" s="361" t="s">
        <v>372</v>
      </c>
      <c r="C189" s="378"/>
      <c r="D189" s="363"/>
      <c r="E189" s="378"/>
      <c r="F189" s="379"/>
      <c r="G189" s="346"/>
      <c r="I189" s="381"/>
      <c r="J189" s="381"/>
      <c r="K189" s="381"/>
      <c r="L189" s="381"/>
      <c r="M189" s="382"/>
    </row>
    <row r="190" spans="1:13" ht="39">
      <c r="A190" s="347">
        <f>+A189+0.01</f>
        <v>7.2099999999999991</v>
      </c>
      <c r="B190" s="365" t="s">
        <v>282</v>
      </c>
      <c r="C190" s="349">
        <v>4.266</v>
      </c>
      <c r="D190" s="350" t="s">
        <v>0</v>
      </c>
      <c r="E190" s="349" t="e">
        <f>+E115</f>
        <v>#REF!</v>
      </c>
      <c r="F190" s="351" t="e">
        <f t="shared" si="15"/>
        <v>#REF!</v>
      </c>
      <c r="G190" s="343"/>
    </row>
    <row r="191" spans="1:13" ht="39">
      <c r="A191" s="347">
        <f>+A190+0.01</f>
        <v>7.2199999999999989</v>
      </c>
      <c r="B191" s="367" t="s">
        <v>373</v>
      </c>
      <c r="C191" s="349">
        <v>1.1375999999999999</v>
      </c>
      <c r="D191" s="350" t="s">
        <v>0</v>
      </c>
      <c r="E191" s="349" t="e">
        <f>+E116</f>
        <v>#REF!</v>
      </c>
      <c r="F191" s="351" t="e">
        <f t="shared" si="15"/>
        <v>#REF!</v>
      </c>
      <c r="G191" s="343"/>
    </row>
    <row r="192" spans="1:13" ht="58.5">
      <c r="A192" s="347">
        <f>+A191+0.01</f>
        <v>7.2299999999999986</v>
      </c>
      <c r="B192" s="367" t="s">
        <v>394</v>
      </c>
      <c r="C192" s="349">
        <v>0.54449999999999998</v>
      </c>
      <c r="D192" s="350" t="s">
        <v>0</v>
      </c>
      <c r="E192" s="349" t="e">
        <f>+#REF!</f>
        <v>#REF!</v>
      </c>
      <c r="F192" s="351" t="e">
        <f t="shared" si="15"/>
        <v>#REF!</v>
      </c>
      <c r="G192" s="343"/>
    </row>
    <row r="193" spans="1:13" s="380" customFormat="1" ht="20.25">
      <c r="A193" s="377">
        <v>7.3</v>
      </c>
      <c r="B193" s="361" t="s">
        <v>286</v>
      </c>
      <c r="C193" s="378"/>
      <c r="D193" s="363"/>
      <c r="E193" s="378"/>
      <c r="F193" s="379"/>
      <c r="G193" s="346"/>
      <c r="I193" s="381"/>
      <c r="J193" s="381"/>
      <c r="K193" s="381"/>
      <c r="L193" s="381"/>
      <c r="M193" s="382"/>
    </row>
    <row r="194" spans="1:13" ht="19.5">
      <c r="A194" s="347">
        <f>+A193+0.01</f>
        <v>7.31</v>
      </c>
      <c r="B194" s="355" t="s">
        <v>524</v>
      </c>
      <c r="C194" s="349">
        <v>14.328000000000001</v>
      </c>
      <c r="D194" s="350" t="s">
        <v>1</v>
      </c>
      <c r="E194" s="349" t="e">
        <f>+#REF!</f>
        <v>#REF!</v>
      </c>
      <c r="F194" s="351" t="e">
        <f>+C194*E194</f>
        <v>#REF!</v>
      </c>
      <c r="G194" s="343"/>
    </row>
    <row r="195" spans="1:13" ht="19.5">
      <c r="A195" s="347">
        <f>+A194+0.01</f>
        <v>7.3199999999999994</v>
      </c>
      <c r="B195" s="355" t="s">
        <v>303</v>
      </c>
      <c r="C195" s="349">
        <v>35.82</v>
      </c>
      <c r="D195" s="350" t="s">
        <v>1</v>
      </c>
      <c r="E195" s="349" t="e">
        <f>+#REF!</f>
        <v>#REF!</v>
      </c>
      <c r="F195" s="351" t="e">
        <f>+C195*E195</f>
        <v>#REF!</v>
      </c>
      <c r="G195" s="343"/>
    </row>
    <row r="196" spans="1:13" s="326" customFormat="1" ht="20.25">
      <c r="A196" s="360">
        <v>7.4</v>
      </c>
      <c r="B196" s="361" t="s">
        <v>375</v>
      </c>
      <c r="C196" s="362"/>
      <c r="D196" s="363"/>
      <c r="E196" s="362"/>
      <c r="F196" s="364"/>
      <c r="G196" s="346"/>
    </row>
    <row r="197" spans="1:13" ht="19.5">
      <c r="A197" s="347">
        <f>+A196+0.01</f>
        <v>7.41</v>
      </c>
      <c r="B197" s="355" t="s">
        <v>248</v>
      </c>
      <c r="C197" s="349">
        <v>68.256</v>
      </c>
      <c r="D197" s="350" t="s">
        <v>1</v>
      </c>
      <c r="E197" s="349" t="e">
        <f>+#REF!</f>
        <v>#REF!</v>
      </c>
      <c r="F197" s="351" t="e">
        <f t="shared" si="15"/>
        <v>#REF!</v>
      </c>
      <c r="G197" s="343"/>
    </row>
    <row r="198" spans="1:13" ht="19.5">
      <c r="A198" s="347">
        <f>+A197+0.01</f>
        <v>7.42</v>
      </c>
      <c r="B198" s="355" t="s">
        <v>249</v>
      </c>
      <c r="C198" s="349">
        <f>75.84+37.92</f>
        <v>113.76</v>
      </c>
      <c r="D198" s="350" t="s">
        <v>2</v>
      </c>
      <c r="E198" s="349" t="e">
        <f>+#REF!</f>
        <v>#REF!</v>
      </c>
      <c r="F198" s="351" t="e">
        <f t="shared" si="15"/>
        <v>#REF!</v>
      </c>
      <c r="G198" s="343"/>
    </row>
    <row r="199" spans="1:13" s="326" customFormat="1" ht="20.25">
      <c r="A199" s="360">
        <f>+A196+0.1</f>
        <v>7.5</v>
      </c>
      <c r="B199" s="361" t="s">
        <v>287</v>
      </c>
      <c r="C199" s="386"/>
      <c r="D199" s="386"/>
      <c r="E199" s="378"/>
      <c r="F199" s="387"/>
      <c r="G199" s="385"/>
    </row>
    <row r="200" spans="1:13" ht="19.5">
      <c r="A200" s="347">
        <f>+A199+0.01</f>
        <v>7.51</v>
      </c>
      <c r="B200" s="355" t="s">
        <v>203</v>
      </c>
      <c r="C200" s="349">
        <v>74.702399999999997</v>
      </c>
      <c r="D200" s="350" t="s">
        <v>1</v>
      </c>
      <c r="E200" s="349" t="e">
        <f>+#REF!</f>
        <v>#REF!</v>
      </c>
      <c r="F200" s="351" t="e">
        <f t="shared" si="15"/>
        <v>#REF!</v>
      </c>
      <c r="G200" s="343"/>
    </row>
    <row r="201" spans="1:13" ht="19.5">
      <c r="A201" s="347">
        <f>+A200+0.01</f>
        <v>7.52</v>
      </c>
      <c r="B201" s="355" t="s">
        <v>525</v>
      </c>
      <c r="C201" s="349">
        <v>74.702399999999997</v>
      </c>
      <c r="D201" s="350" t="s">
        <v>1</v>
      </c>
      <c r="E201" s="349" t="e">
        <f>+#REF!</f>
        <v>#REF!</v>
      </c>
      <c r="F201" s="351" t="e">
        <f t="shared" si="15"/>
        <v>#REF!</v>
      </c>
      <c r="G201" s="343"/>
    </row>
    <row r="202" spans="1:13" s="326" customFormat="1" ht="20.25">
      <c r="A202" s="360">
        <f>+A199+0.1</f>
        <v>7.6</v>
      </c>
      <c r="B202" s="361" t="s">
        <v>206</v>
      </c>
      <c r="C202" s="386"/>
      <c r="D202" s="386"/>
      <c r="E202" s="378"/>
      <c r="F202" s="387"/>
      <c r="G202" s="385"/>
    </row>
    <row r="203" spans="1:13" ht="39">
      <c r="A203" s="347">
        <f>+A202+0.01</f>
        <v>7.6099999999999994</v>
      </c>
      <c r="B203" s="388" t="s">
        <v>490</v>
      </c>
      <c r="C203" s="349">
        <v>27.2</v>
      </c>
      <c r="D203" s="350" t="s">
        <v>2</v>
      </c>
      <c r="E203" s="349" t="e">
        <f>+#REF!</f>
        <v>#REF!</v>
      </c>
      <c r="F203" s="351" t="e">
        <f t="shared" si="15"/>
        <v>#REF!</v>
      </c>
      <c r="G203" s="343"/>
    </row>
    <row r="204" spans="1:13" ht="20.25">
      <c r="A204" s="343"/>
      <c r="B204" s="343"/>
      <c r="C204" s="343"/>
      <c r="D204" s="344"/>
      <c r="E204" s="343"/>
      <c r="F204" s="353" t="s">
        <v>33</v>
      </c>
      <c r="G204" s="354" t="e">
        <f>SUM(F183:F203)</f>
        <v>#REF!</v>
      </c>
    </row>
    <row r="205" spans="1:13">
      <c r="A205" s="343"/>
      <c r="B205" s="343"/>
      <c r="C205" s="343"/>
      <c r="D205" s="344"/>
      <c r="E205" s="343"/>
      <c r="F205" s="343"/>
      <c r="G205" s="343"/>
    </row>
    <row r="206" spans="1:13" s="326" customFormat="1" ht="20.25">
      <c r="A206" s="360">
        <f>1+A183</f>
        <v>8</v>
      </c>
      <c r="B206" s="383" t="s">
        <v>444</v>
      </c>
      <c r="C206" s="362"/>
      <c r="D206" s="363"/>
      <c r="E206" s="362"/>
      <c r="F206" s="364"/>
      <c r="G206" s="346"/>
    </row>
    <row r="207" spans="1:13" s="326" customFormat="1" ht="20.25">
      <c r="A207" s="360">
        <v>8.1</v>
      </c>
      <c r="B207" s="361" t="s">
        <v>196</v>
      </c>
      <c r="C207" s="386"/>
      <c r="D207" s="386"/>
      <c r="E207" s="378"/>
      <c r="F207" s="387"/>
      <c r="G207" s="385"/>
    </row>
    <row r="208" spans="1:13" ht="19.5">
      <c r="A208" s="347">
        <f>+A207+0.01</f>
        <v>8.11</v>
      </c>
      <c r="B208" s="367" t="s">
        <v>304</v>
      </c>
      <c r="C208" s="349">
        <v>62.902124999999998</v>
      </c>
      <c r="D208" s="350" t="s">
        <v>0</v>
      </c>
      <c r="E208" s="349" t="e">
        <f>+E185</f>
        <v>#REF!</v>
      </c>
      <c r="F208" s="351" t="e">
        <f>+C208*E208</f>
        <v>#REF!</v>
      </c>
      <c r="G208" s="343"/>
    </row>
    <row r="209" spans="1:7" ht="19.5">
      <c r="A209" s="347">
        <f t="shared" ref="A209:A226" si="16">+A208+0.01</f>
        <v>8.1199999999999992</v>
      </c>
      <c r="B209" s="367" t="s">
        <v>236</v>
      </c>
      <c r="C209" s="349">
        <v>36.101249999999993</v>
      </c>
      <c r="D209" s="350" t="s">
        <v>0</v>
      </c>
      <c r="E209" s="349" t="e">
        <f>+E186</f>
        <v>#REF!</v>
      </c>
      <c r="F209" s="351" t="e">
        <f t="shared" ref="F209:F218" si="17">+C209*E209</f>
        <v>#REF!</v>
      </c>
      <c r="G209" s="343"/>
    </row>
    <row r="210" spans="1:7" ht="19.5">
      <c r="A210" s="347">
        <f t="shared" si="16"/>
        <v>8.129999999999999</v>
      </c>
      <c r="B210" s="367" t="s">
        <v>208</v>
      </c>
      <c r="C210" s="349">
        <v>33.50109375000001</v>
      </c>
      <c r="D210" s="350" t="s">
        <v>0</v>
      </c>
      <c r="E210" s="349" t="e">
        <f>+E187</f>
        <v>#REF!</v>
      </c>
      <c r="F210" s="351" t="e">
        <f t="shared" si="17"/>
        <v>#REF!</v>
      </c>
      <c r="G210" s="343"/>
    </row>
    <row r="211" spans="1:7" s="326" customFormat="1" ht="20.25">
      <c r="A211" s="360">
        <v>8.1999999999999993</v>
      </c>
      <c r="B211" s="361" t="s">
        <v>372</v>
      </c>
      <c r="C211" s="386"/>
      <c r="D211" s="386"/>
      <c r="E211" s="378"/>
      <c r="F211" s="387"/>
      <c r="G211" s="385"/>
    </row>
    <row r="212" spans="1:7" ht="39">
      <c r="A212" s="347">
        <f>+A211+0.01</f>
        <v>8.2099999999999991</v>
      </c>
      <c r="B212" s="365" t="s">
        <v>282</v>
      </c>
      <c r="C212" s="349">
        <v>18.500624999999999</v>
      </c>
      <c r="D212" s="350" t="s">
        <v>0</v>
      </c>
      <c r="E212" s="349" t="e">
        <f>+E190</f>
        <v>#REF!</v>
      </c>
      <c r="F212" s="351" t="e">
        <f t="shared" si="17"/>
        <v>#REF!</v>
      </c>
      <c r="G212" s="343"/>
    </row>
    <row r="213" spans="1:7" ht="39">
      <c r="A213" s="347">
        <f t="shared" si="16"/>
        <v>8.2199999999999989</v>
      </c>
      <c r="B213" s="367" t="s">
        <v>373</v>
      </c>
      <c r="C213" s="349">
        <v>4.9334999999999996</v>
      </c>
      <c r="D213" s="350" t="s">
        <v>0</v>
      </c>
      <c r="E213" s="349" t="e">
        <f>+E191</f>
        <v>#REF!</v>
      </c>
      <c r="F213" s="351" t="e">
        <f t="shared" si="17"/>
        <v>#REF!</v>
      </c>
      <c r="G213" s="343"/>
    </row>
    <row r="214" spans="1:7" ht="39">
      <c r="A214" s="347">
        <f t="shared" si="16"/>
        <v>8.2299999999999986</v>
      </c>
      <c r="B214" s="367" t="s">
        <v>393</v>
      </c>
      <c r="C214" s="349">
        <v>4.9334999999999996</v>
      </c>
      <c r="D214" s="350" t="s">
        <v>0</v>
      </c>
      <c r="E214" s="349" t="e">
        <f>+E213</f>
        <v>#REF!</v>
      </c>
      <c r="F214" s="351" t="e">
        <f t="shared" si="17"/>
        <v>#REF!</v>
      </c>
      <c r="G214" s="343"/>
    </row>
    <row r="215" spans="1:7" ht="58.5">
      <c r="A215" s="347">
        <f t="shared" si="16"/>
        <v>8.2399999999999984</v>
      </c>
      <c r="B215" s="367" t="s">
        <v>394</v>
      </c>
      <c r="C215" s="349">
        <v>3.3</v>
      </c>
      <c r="D215" s="350" t="s">
        <v>0</v>
      </c>
      <c r="E215" s="349" t="e">
        <f>+E192</f>
        <v>#REF!</v>
      </c>
      <c r="F215" s="351" t="e">
        <f t="shared" si="17"/>
        <v>#REF!</v>
      </c>
      <c r="G215" s="343"/>
    </row>
    <row r="216" spans="1:7" s="326" customFormat="1" ht="20.25">
      <c r="A216" s="360">
        <v>8.3000000000000007</v>
      </c>
      <c r="B216" s="361" t="s">
        <v>286</v>
      </c>
      <c r="C216" s="386"/>
      <c r="D216" s="386"/>
      <c r="E216" s="378"/>
      <c r="F216" s="387"/>
      <c r="G216" s="385"/>
    </row>
    <row r="217" spans="1:7" ht="19.5">
      <c r="A217" s="347">
        <f>+A216+0.01</f>
        <v>8.31</v>
      </c>
      <c r="B217" s="367" t="s">
        <v>397</v>
      </c>
      <c r="C217" s="349">
        <v>61.379999999999995</v>
      </c>
      <c r="D217" s="350" t="s">
        <v>1</v>
      </c>
      <c r="E217" s="349" t="e">
        <f>+#REF!</f>
        <v>#REF!</v>
      </c>
      <c r="F217" s="351" t="e">
        <f t="shared" si="17"/>
        <v>#REF!</v>
      </c>
      <c r="G217" s="343"/>
    </row>
    <row r="218" spans="1:7" ht="19.5">
      <c r="A218" s="347">
        <f t="shared" si="16"/>
        <v>8.32</v>
      </c>
      <c r="B218" s="367" t="s">
        <v>398</v>
      </c>
      <c r="C218" s="349">
        <v>214.82999999999998</v>
      </c>
      <c r="D218" s="350" t="s">
        <v>1</v>
      </c>
      <c r="E218" s="349" t="e">
        <f>+#REF!</f>
        <v>#REF!</v>
      </c>
      <c r="F218" s="351" t="e">
        <f t="shared" si="17"/>
        <v>#REF!</v>
      </c>
      <c r="G218" s="343"/>
    </row>
    <row r="219" spans="1:7" s="326" customFormat="1" ht="20.25">
      <c r="A219" s="360">
        <v>8.4</v>
      </c>
      <c r="B219" s="361" t="s">
        <v>375</v>
      </c>
      <c r="C219" s="386"/>
      <c r="D219" s="386"/>
      <c r="E219" s="378"/>
      <c r="F219" s="387"/>
      <c r="G219" s="385"/>
    </row>
    <row r="220" spans="1:7" ht="19.5">
      <c r="A220" s="347">
        <f>+A219+0.01</f>
        <v>8.41</v>
      </c>
      <c r="B220" s="355" t="s">
        <v>272</v>
      </c>
      <c r="C220" s="349">
        <v>96.58</v>
      </c>
      <c r="D220" s="350" t="s">
        <v>1</v>
      </c>
      <c r="E220" s="349" t="e">
        <f>+E128</f>
        <v>#REF!</v>
      </c>
      <c r="F220" s="351" t="e">
        <f>+C220*E220</f>
        <v>#REF!</v>
      </c>
      <c r="G220" s="343"/>
    </row>
    <row r="221" spans="1:7" ht="19.5">
      <c r="A221" s="347">
        <f t="shared" si="16"/>
        <v>8.42</v>
      </c>
      <c r="B221" s="355" t="s">
        <v>273</v>
      </c>
      <c r="C221" s="349">
        <v>657.8</v>
      </c>
      <c r="D221" s="350" t="s">
        <v>1</v>
      </c>
      <c r="E221" s="349" t="e">
        <f>+E130</f>
        <v>#REF!</v>
      </c>
      <c r="F221" s="351" t="e">
        <f>+C221*E221</f>
        <v>#REF!</v>
      </c>
      <c r="G221" s="343"/>
    </row>
    <row r="222" spans="1:7" ht="19.5">
      <c r="A222" s="347">
        <f t="shared" si="16"/>
        <v>8.43</v>
      </c>
      <c r="B222" s="355" t="s">
        <v>200</v>
      </c>
      <c r="C222" s="349">
        <v>164.45</v>
      </c>
      <c r="D222" s="350" t="s">
        <v>2</v>
      </c>
      <c r="E222" s="349" t="e">
        <f>+E131</f>
        <v>#REF!</v>
      </c>
      <c r="F222" s="351" t="e">
        <f>+C222*E222</f>
        <v>#REF!</v>
      </c>
      <c r="G222" s="343"/>
    </row>
    <row r="223" spans="1:7" ht="19.5">
      <c r="A223" s="347">
        <f t="shared" si="16"/>
        <v>8.44</v>
      </c>
      <c r="B223" s="355" t="s">
        <v>83</v>
      </c>
      <c r="C223" s="349">
        <v>328.9</v>
      </c>
      <c r="D223" s="350" t="s">
        <v>2</v>
      </c>
      <c r="E223" s="349" t="e">
        <f>+E132</f>
        <v>#REF!</v>
      </c>
      <c r="F223" s="351" t="e">
        <f>+C223*E223</f>
        <v>#REF!</v>
      </c>
      <c r="G223" s="343"/>
    </row>
    <row r="224" spans="1:7" s="326" customFormat="1" ht="20.25">
      <c r="A224" s="360">
        <v>8.5</v>
      </c>
      <c r="B224" s="361" t="s">
        <v>287</v>
      </c>
      <c r="C224" s="386"/>
      <c r="D224" s="386"/>
      <c r="E224" s="378"/>
      <c r="F224" s="387"/>
      <c r="G224" s="385"/>
    </row>
    <row r="225" spans="1:7" ht="19.5">
      <c r="A225" s="347">
        <f>+A224+0.01</f>
        <v>8.51</v>
      </c>
      <c r="B225" s="355" t="s">
        <v>203</v>
      </c>
      <c r="C225" s="349">
        <v>657.8</v>
      </c>
      <c r="D225" s="350" t="s">
        <v>1</v>
      </c>
      <c r="E225" s="349" t="e">
        <f>+E200</f>
        <v>#REF!</v>
      </c>
      <c r="F225" s="351" t="e">
        <f>+C225*E225</f>
        <v>#REF!</v>
      </c>
      <c r="G225" s="343"/>
    </row>
    <row r="226" spans="1:7" ht="19.5">
      <c r="A226" s="347">
        <f t="shared" si="16"/>
        <v>8.52</v>
      </c>
      <c r="B226" s="355" t="s">
        <v>305</v>
      </c>
      <c r="C226" s="349">
        <v>657.8</v>
      </c>
      <c r="D226" s="350" t="s">
        <v>1</v>
      </c>
      <c r="E226" s="349" t="e">
        <f>+E201</f>
        <v>#REF!</v>
      </c>
      <c r="F226" s="351" t="e">
        <f>+C226*E226</f>
        <v>#REF!</v>
      </c>
      <c r="G226" s="343"/>
    </row>
    <row r="227" spans="1:7" ht="20.25">
      <c r="A227" s="343"/>
      <c r="B227" s="343"/>
      <c r="C227" s="343"/>
      <c r="D227" s="344"/>
      <c r="E227" s="343"/>
      <c r="F227" s="353" t="s">
        <v>33</v>
      </c>
      <c r="G227" s="354" t="e">
        <f>SUM(F206:F226)</f>
        <v>#REF!</v>
      </c>
    </row>
    <row r="228" spans="1:7">
      <c r="A228" s="343"/>
      <c r="B228" s="343"/>
      <c r="C228" s="343"/>
      <c r="D228" s="344"/>
      <c r="E228" s="343"/>
      <c r="F228" s="343"/>
      <c r="G228" s="343"/>
    </row>
    <row r="229" spans="1:7" s="326" customFormat="1" ht="20.25">
      <c r="A229" s="360">
        <v>9</v>
      </c>
      <c r="B229" s="383" t="s">
        <v>465</v>
      </c>
      <c r="C229" s="362"/>
      <c r="D229" s="363"/>
      <c r="E229" s="362"/>
      <c r="F229" s="364"/>
      <c r="G229" s="346"/>
    </row>
    <row r="230" spans="1:7" s="326" customFormat="1" ht="20.25">
      <c r="A230" s="360">
        <v>9.1</v>
      </c>
      <c r="B230" s="361" t="s">
        <v>196</v>
      </c>
      <c r="C230" s="362"/>
      <c r="D230" s="363"/>
      <c r="E230" s="362"/>
      <c r="F230" s="364"/>
      <c r="G230" s="346"/>
    </row>
    <row r="231" spans="1:7" ht="19.5">
      <c r="A231" s="347">
        <f>+A230+0.01</f>
        <v>9.11</v>
      </c>
      <c r="B231" s="355" t="s">
        <v>445</v>
      </c>
      <c r="C231" s="349">
        <v>26.983799999999999</v>
      </c>
      <c r="D231" s="350" t="s">
        <v>0</v>
      </c>
      <c r="E231" s="349" t="e">
        <f>+E208</f>
        <v>#REF!</v>
      </c>
      <c r="F231" s="351" t="e">
        <f>+C231*E231</f>
        <v>#REF!</v>
      </c>
      <c r="G231" s="343"/>
    </row>
    <row r="232" spans="1:7" ht="19.5">
      <c r="A232" s="347">
        <f>A231+0.01</f>
        <v>9.1199999999999992</v>
      </c>
      <c r="B232" s="355" t="s">
        <v>194</v>
      </c>
      <c r="C232" s="349">
        <v>14.991</v>
      </c>
      <c r="D232" s="350" t="s">
        <v>0</v>
      </c>
      <c r="E232" s="349" t="e">
        <f>+E209</f>
        <v>#REF!</v>
      </c>
      <c r="F232" s="351" t="e">
        <f t="shared" ref="F232:F239" si="18">+C232*E232</f>
        <v>#REF!</v>
      </c>
      <c r="G232" s="343"/>
    </row>
    <row r="233" spans="1:7" ht="19.5">
      <c r="A233" s="347">
        <f>A232+0.01</f>
        <v>9.129999999999999</v>
      </c>
      <c r="B233" s="355" t="s">
        <v>208</v>
      </c>
      <c r="C233" s="349">
        <v>14.991</v>
      </c>
      <c r="D233" s="350" t="s">
        <v>0</v>
      </c>
      <c r="E233" s="349" t="e">
        <f>+E210</f>
        <v>#REF!</v>
      </c>
      <c r="F233" s="351" t="e">
        <f t="shared" si="18"/>
        <v>#REF!</v>
      </c>
      <c r="G233" s="343"/>
    </row>
    <row r="234" spans="1:7" s="326" customFormat="1" ht="20.25">
      <c r="A234" s="360">
        <v>9.1999999999999993</v>
      </c>
      <c r="B234" s="361" t="s">
        <v>372</v>
      </c>
      <c r="C234" s="362"/>
      <c r="D234" s="363"/>
      <c r="E234" s="362"/>
      <c r="F234" s="364"/>
      <c r="G234" s="346"/>
    </row>
    <row r="235" spans="1:7" ht="39">
      <c r="A235" s="347">
        <f>A234+0.01</f>
        <v>9.2099999999999991</v>
      </c>
      <c r="B235" s="365" t="s">
        <v>282</v>
      </c>
      <c r="C235" s="349">
        <v>9.4680000000000017</v>
      </c>
      <c r="D235" s="350" t="s">
        <v>0</v>
      </c>
      <c r="E235" s="349" t="e">
        <f>+E212</f>
        <v>#REF!</v>
      </c>
      <c r="F235" s="351" t="e">
        <f t="shared" si="18"/>
        <v>#REF!</v>
      </c>
      <c r="G235" s="343"/>
    </row>
    <row r="236" spans="1:7" ht="39">
      <c r="A236" s="347">
        <f>A235+0.01</f>
        <v>9.2199999999999989</v>
      </c>
      <c r="B236" s="367" t="s">
        <v>395</v>
      </c>
      <c r="C236" s="349">
        <v>0.32399999999999995</v>
      </c>
      <c r="D236" s="350" t="s">
        <v>0</v>
      </c>
      <c r="E236" s="349" t="e">
        <f>+#REF!</f>
        <v>#REF!</v>
      </c>
      <c r="F236" s="351" t="e">
        <f t="shared" si="18"/>
        <v>#REF!</v>
      </c>
      <c r="G236" s="343"/>
    </row>
    <row r="237" spans="1:7" s="326" customFormat="1" ht="20.25">
      <c r="A237" s="360">
        <v>9.3000000000000007</v>
      </c>
      <c r="B237" s="361" t="s">
        <v>286</v>
      </c>
      <c r="C237" s="362"/>
      <c r="D237" s="363"/>
      <c r="E237" s="362"/>
      <c r="F237" s="364"/>
      <c r="G237" s="346"/>
    </row>
    <row r="238" spans="1:7" ht="19.5">
      <c r="A238" s="347">
        <f>A237+0.01</f>
        <v>9.31</v>
      </c>
      <c r="B238" s="355" t="s">
        <v>491</v>
      </c>
      <c r="C238" s="349">
        <v>39.975999999999999</v>
      </c>
      <c r="D238" s="350" t="s">
        <v>1</v>
      </c>
      <c r="E238" s="349" t="e">
        <f>+#REF!</f>
        <v>#REF!</v>
      </c>
      <c r="F238" s="351" t="e">
        <f t="shared" si="18"/>
        <v>#REF!</v>
      </c>
      <c r="G238" s="343"/>
    </row>
    <row r="239" spans="1:7" ht="19.5">
      <c r="A239" s="347">
        <f>A238+0.01</f>
        <v>9.32</v>
      </c>
      <c r="B239" s="355" t="s">
        <v>492</v>
      </c>
      <c r="C239" s="349">
        <v>39.975999999999999</v>
      </c>
      <c r="D239" s="350" t="s">
        <v>1</v>
      </c>
      <c r="E239" s="349" t="e">
        <f>+#REF!</f>
        <v>#REF!</v>
      </c>
      <c r="F239" s="351" t="e">
        <f t="shared" si="18"/>
        <v>#REF!</v>
      </c>
      <c r="G239" s="343"/>
    </row>
    <row r="240" spans="1:7" s="326" customFormat="1" ht="20.25">
      <c r="A240" s="360">
        <v>9.4</v>
      </c>
      <c r="B240" s="361" t="s">
        <v>375</v>
      </c>
      <c r="C240" s="362"/>
      <c r="D240" s="363"/>
      <c r="E240" s="362"/>
      <c r="F240" s="364"/>
      <c r="G240" s="346"/>
    </row>
    <row r="241" spans="1:8" ht="19.5">
      <c r="A241" s="347">
        <f>A240+0.01</f>
        <v>9.41</v>
      </c>
      <c r="B241" s="355" t="s">
        <v>201</v>
      </c>
      <c r="C241" s="349">
        <v>0.16000000000000003</v>
      </c>
      <c r="D241" s="350" t="s">
        <v>1</v>
      </c>
      <c r="E241" s="349" t="e">
        <f>+E220</f>
        <v>#REF!</v>
      </c>
      <c r="F241" s="351" t="e">
        <f>+C241*E241</f>
        <v>#REF!</v>
      </c>
      <c r="G241" s="343"/>
    </row>
    <row r="242" spans="1:8" ht="19.5">
      <c r="A242" s="347">
        <f>A241+0.01</f>
        <v>9.42</v>
      </c>
      <c r="B242" s="355" t="s">
        <v>273</v>
      </c>
      <c r="C242" s="349">
        <v>84.160000000000011</v>
      </c>
      <c r="D242" s="350" t="s">
        <v>1</v>
      </c>
      <c r="E242" s="349" t="e">
        <f>+E221</f>
        <v>#REF!</v>
      </c>
      <c r="F242" s="351" t="e">
        <f>+C242*E242</f>
        <v>#REF!</v>
      </c>
      <c r="G242" s="343"/>
    </row>
    <row r="243" spans="1:8" s="326" customFormat="1" ht="20.25">
      <c r="A243" s="360">
        <v>9.5</v>
      </c>
      <c r="B243" s="361" t="s">
        <v>287</v>
      </c>
      <c r="C243" s="362"/>
      <c r="D243" s="363"/>
      <c r="E243" s="362"/>
      <c r="F243" s="364"/>
      <c r="G243" s="346"/>
    </row>
    <row r="244" spans="1:8" ht="19.5">
      <c r="A244" s="347">
        <f>A243+0.01</f>
        <v>9.51</v>
      </c>
      <c r="B244" s="355" t="s">
        <v>203</v>
      </c>
      <c r="C244" s="349">
        <v>84.160000000000011</v>
      </c>
      <c r="D244" s="350" t="s">
        <v>1</v>
      </c>
      <c r="E244" s="349" t="e">
        <f>+E225</f>
        <v>#REF!</v>
      </c>
      <c r="F244" s="351" t="e">
        <f>+C244*E244</f>
        <v>#REF!</v>
      </c>
      <c r="G244" s="343"/>
    </row>
    <row r="245" spans="1:8" ht="19.5">
      <c r="A245" s="347">
        <f>A244+0.01</f>
        <v>9.52</v>
      </c>
      <c r="B245" s="355" t="s">
        <v>305</v>
      </c>
      <c r="C245" s="349">
        <v>84.160000000000011</v>
      </c>
      <c r="D245" s="350" t="s">
        <v>1</v>
      </c>
      <c r="E245" s="349" t="e">
        <f>+E226</f>
        <v>#REF!</v>
      </c>
      <c r="F245" s="351" t="e">
        <f>+C245*E245</f>
        <v>#REF!</v>
      </c>
      <c r="G245" s="343"/>
    </row>
    <row r="246" spans="1:8" s="326" customFormat="1" ht="20.25">
      <c r="A246" s="360">
        <f>+A243+0.1</f>
        <v>9.6</v>
      </c>
      <c r="B246" s="361" t="s">
        <v>206</v>
      </c>
      <c r="C246" s="362"/>
      <c r="D246" s="363"/>
      <c r="E246" s="362"/>
      <c r="F246" s="364"/>
      <c r="G246" s="346"/>
    </row>
    <row r="247" spans="1:8" ht="58.5">
      <c r="A247" s="347">
        <f>+A246+0.01</f>
        <v>9.61</v>
      </c>
      <c r="B247" s="355" t="s">
        <v>446</v>
      </c>
      <c r="C247" s="349">
        <v>105.2</v>
      </c>
      <c r="D247" s="350" t="s">
        <v>2</v>
      </c>
      <c r="E247" s="349" t="e">
        <f>+#REF!</f>
        <v>#REF!</v>
      </c>
      <c r="F247" s="351" t="e">
        <f>+C247*E247</f>
        <v>#REF!</v>
      </c>
      <c r="G247" s="343"/>
    </row>
    <row r="248" spans="1:8" ht="20.25">
      <c r="A248" s="343"/>
      <c r="B248" s="343"/>
      <c r="C248" s="343"/>
      <c r="D248" s="344"/>
      <c r="E248" s="343"/>
      <c r="F248" s="353" t="s">
        <v>33</v>
      </c>
      <c r="G248" s="354" t="e">
        <f>SUM(F229:F247)</f>
        <v>#REF!</v>
      </c>
    </row>
    <row r="249" spans="1:8" ht="15.75">
      <c r="A249" s="389"/>
      <c r="B249" s="390"/>
      <c r="C249" s="391"/>
      <c r="D249" s="391"/>
      <c r="E249" s="375"/>
      <c r="F249" s="375"/>
      <c r="G249" s="375"/>
      <c r="H249" s="376"/>
    </row>
    <row r="250" spans="1:8" s="326" customFormat="1" ht="20.25">
      <c r="A250" s="360">
        <f>1+A229</f>
        <v>10</v>
      </c>
      <c r="B250" s="383" t="s">
        <v>526</v>
      </c>
      <c r="C250" s="362"/>
      <c r="D250" s="363"/>
      <c r="E250" s="362"/>
      <c r="F250" s="364"/>
      <c r="G250" s="346"/>
    </row>
    <row r="251" spans="1:8" s="326" customFormat="1" ht="20.25">
      <c r="A251" s="360">
        <v>10.1</v>
      </c>
      <c r="B251" s="361" t="s">
        <v>196</v>
      </c>
      <c r="C251" s="362"/>
      <c r="D251" s="363"/>
      <c r="E251" s="362"/>
      <c r="F251" s="364"/>
      <c r="G251" s="346"/>
    </row>
    <row r="252" spans="1:8" ht="19.5">
      <c r="A252" s="347">
        <f>A251+0.01</f>
        <v>10.11</v>
      </c>
      <c r="B252" s="355" t="s">
        <v>445</v>
      </c>
      <c r="C252" s="349">
        <v>24.0975</v>
      </c>
      <c r="D252" s="350" t="s">
        <v>0</v>
      </c>
      <c r="E252" s="349" t="e">
        <f>+E231</f>
        <v>#REF!</v>
      </c>
      <c r="F252" s="351" t="e">
        <f>+C252*E252</f>
        <v>#REF!</v>
      </c>
      <c r="G252" s="343"/>
    </row>
    <row r="253" spans="1:8" ht="19.5">
      <c r="A253" s="347">
        <f t="shared" ref="A253:A259" si="19">A252+0.01</f>
        <v>10.119999999999999</v>
      </c>
      <c r="B253" s="355" t="s">
        <v>194</v>
      </c>
      <c r="C253" s="349">
        <v>14.174999999999997</v>
      </c>
      <c r="D253" s="350" t="s">
        <v>0</v>
      </c>
      <c r="E253" s="349" t="e">
        <f>+E232</f>
        <v>#REF!</v>
      </c>
      <c r="F253" s="351" t="e">
        <f t="shared" ref="F253:F272" si="20">+C253*E253</f>
        <v>#REF!</v>
      </c>
      <c r="G253" s="343"/>
    </row>
    <row r="254" spans="1:8" ht="19.5">
      <c r="A254" s="347">
        <f t="shared" si="19"/>
        <v>10.129999999999999</v>
      </c>
      <c r="B254" s="355" t="s">
        <v>208</v>
      </c>
      <c r="C254" s="349">
        <v>12.403125000000003</v>
      </c>
      <c r="D254" s="350" t="s">
        <v>0</v>
      </c>
      <c r="E254" s="349" t="e">
        <f>+E233</f>
        <v>#REF!</v>
      </c>
      <c r="F254" s="351" t="e">
        <f t="shared" si="20"/>
        <v>#REF!</v>
      </c>
      <c r="G254" s="343"/>
    </row>
    <row r="255" spans="1:8" s="326" customFormat="1" ht="20.25">
      <c r="A255" s="360">
        <v>10.199999999999999</v>
      </c>
      <c r="B255" s="361" t="s">
        <v>372</v>
      </c>
      <c r="C255" s="362"/>
      <c r="D255" s="363"/>
      <c r="E255" s="362"/>
      <c r="F255" s="364"/>
      <c r="G255" s="346"/>
    </row>
    <row r="256" spans="1:8" ht="39">
      <c r="A256" s="347">
        <f>A255+0.01</f>
        <v>10.209999999999999</v>
      </c>
      <c r="B256" s="365" t="s">
        <v>282</v>
      </c>
      <c r="C256" s="349">
        <v>7.0875000000000004</v>
      </c>
      <c r="D256" s="350" t="s">
        <v>0</v>
      </c>
      <c r="E256" s="349" t="e">
        <f>+E235</f>
        <v>#REF!</v>
      </c>
      <c r="F256" s="351" t="e">
        <f t="shared" si="20"/>
        <v>#REF!</v>
      </c>
      <c r="G256" s="343"/>
    </row>
    <row r="257" spans="1:7" ht="39">
      <c r="A257" s="347">
        <f t="shared" si="19"/>
        <v>10.219999999999999</v>
      </c>
      <c r="B257" s="367" t="s">
        <v>395</v>
      </c>
      <c r="C257" s="349">
        <v>0.92400000000000027</v>
      </c>
      <c r="D257" s="350" t="s">
        <v>0</v>
      </c>
      <c r="E257" s="349" t="e">
        <f>+E236</f>
        <v>#REF!</v>
      </c>
      <c r="F257" s="351" t="e">
        <f t="shared" si="20"/>
        <v>#REF!</v>
      </c>
      <c r="G257" s="343"/>
    </row>
    <row r="258" spans="1:7" ht="39">
      <c r="A258" s="347">
        <f t="shared" si="19"/>
        <v>10.229999999999999</v>
      </c>
      <c r="B258" s="367" t="s">
        <v>494</v>
      </c>
      <c r="C258" s="349">
        <v>2.5200000000000005</v>
      </c>
      <c r="D258" s="350" t="s">
        <v>0</v>
      </c>
      <c r="E258" s="349" t="e">
        <f>+#REF!</f>
        <v>#REF!</v>
      </c>
      <c r="F258" s="351" t="e">
        <f t="shared" si="20"/>
        <v>#REF!</v>
      </c>
      <c r="G258" s="343"/>
    </row>
    <row r="259" spans="1:7" ht="39">
      <c r="A259" s="347">
        <f t="shared" si="19"/>
        <v>10.239999999999998</v>
      </c>
      <c r="B259" s="367" t="s">
        <v>495</v>
      </c>
      <c r="C259" s="349">
        <v>2.5200000000000005</v>
      </c>
      <c r="D259" s="350" t="s">
        <v>0</v>
      </c>
      <c r="E259" s="349" t="e">
        <f>+E258</f>
        <v>#REF!</v>
      </c>
      <c r="F259" s="351" t="e">
        <f t="shared" si="20"/>
        <v>#REF!</v>
      </c>
      <c r="G259" s="343"/>
    </row>
    <row r="260" spans="1:7" s="326" customFormat="1" ht="20.25">
      <c r="A260" s="360">
        <v>10.3</v>
      </c>
      <c r="B260" s="361" t="s">
        <v>286</v>
      </c>
      <c r="C260" s="362"/>
      <c r="D260" s="363"/>
      <c r="E260" s="362"/>
      <c r="F260" s="364"/>
      <c r="G260" s="346"/>
    </row>
    <row r="261" spans="1:7" ht="19.5">
      <c r="A261" s="347">
        <f>A260+0.01</f>
        <v>10.31</v>
      </c>
      <c r="B261" s="355" t="s">
        <v>527</v>
      </c>
      <c r="C261" s="349">
        <v>23.52</v>
      </c>
      <c r="D261" s="350" t="s">
        <v>1</v>
      </c>
      <c r="E261" s="349" t="e">
        <f>+E238</f>
        <v>#REF!</v>
      </c>
      <c r="F261" s="351" t="e">
        <f t="shared" si="20"/>
        <v>#REF!</v>
      </c>
      <c r="G261" s="343"/>
    </row>
    <row r="262" spans="1:7" ht="19.5">
      <c r="A262" s="347">
        <f>A261+0.01</f>
        <v>10.32</v>
      </c>
      <c r="B262" s="355" t="s">
        <v>493</v>
      </c>
      <c r="C262" s="349">
        <v>64.680000000000007</v>
      </c>
      <c r="D262" s="350" t="s">
        <v>1</v>
      </c>
      <c r="E262" s="349" t="e">
        <f>+E239</f>
        <v>#REF!</v>
      </c>
      <c r="F262" s="351" t="e">
        <f t="shared" si="20"/>
        <v>#REF!</v>
      </c>
      <c r="G262" s="343"/>
    </row>
    <row r="263" spans="1:7" s="326" customFormat="1" ht="20.25">
      <c r="A263" s="360">
        <v>10.4</v>
      </c>
      <c r="B263" s="361" t="s">
        <v>375</v>
      </c>
      <c r="C263" s="362"/>
      <c r="D263" s="363"/>
      <c r="E263" s="362"/>
      <c r="F263" s="364"/>
      <c r="G263" s="346"/>
    </row>
    <row r="264" spans="1:7" ht="19.5">
      <c r="A264" s="347">
        <f>A263+0.01</f>
        <v>10.41</v>
      </c>
      <c r="B264" s="355" t="s">
        <v>201</v>
      </c>
      <c r="C264" s="349">
        <v>18.900000000000002</v>
      </c>
      <c r="D264" s="350" t="s">
        <v>1</v>
      </c>
      <c r="E264" s="349" t="e">
        <f>+E241</f>
        <v>#REF!</v>
      </c>
      <c r="F264" s="351" t="e">
        <f t="shared" si="20"/>
        <v>#REF!</v>
      </c>
      <c r="G264" s="343"/>
    </row>
    <row r="265" spans="1:7" ht="19.5">
      <c r="A265" s="347">
        <f>A264+0.01</f>
        <v>10.42</v>
      </c>
      <c r="B265" s="355" t="s">
        <v>273</v>
      </c>
      <c r="C265" s="349">
        <v>132.30000000000001</v>
      </c>
      <c r="D265" s="350" t="s">
        <v>1</v>
      </c>
      <c r="E265" s="349" t="e">
        <f>+E242</f>
        <v>#REF!</v>
      </c>
      <c r="F265" s="351" t="e">
        <f t="shared" si="20"/>
        <v>#REF!</v>
      </c>
      <c r="G265" s="343"/>
    </row>
    <row r="266" spans="1:7" ht="19.5">
      <c r="A266" s="347">
        <f>A265+0.01</f>
        <v>10.43</v>
      </c>
      <c r="B266" s="355" t="s">
        <v>200</v>
      </c>
      <c r="C266" s="349">
        <v>63</v>
      </c>
      <c r="D266" s="350" t="s">
        <v>2</v>
      </c>
      <c r="E266" s="349" t="e">
        <f>+E222</f>
        <v>#REF!</v>
      </c>
      <c r="F266" s="351" t="e">
        <f>+C266*E266</f>
        <v>#REF!</v>
      </c>
      <c r="G266" s="343"/>
    </row>
    <row r="267" spans="1:7" ht="19.5">
      <c r="A267" s="347">
        <f>A266+0.01</f>
        <v>10.44</v>
      </c>
      <c r="B267" s="355" t="s">
        <v>83</v>
      </c>
      <c r="C267" s="349">
        <v>126</v>
      </c>
      <c r="D267" s="350" t="s">
        <v>2</v>
      </c>
      <c r="E267" s="349" t="e">
        <f>+E266</f>
        <v>#REF!</v>
      </c>
      <c r="F267" s="351" t="e">
        <f>+C267*E267</f>
        <v>#REF!</v>
      </c>
      <c r="G267" s="343"/>
    </row>
    <row r="268" spans="1:7" s="326" customFormat="1" ht="20.25">
      <c r="A268" s="360">
        <v>10.5</v>
      </c>
      <c r="B268" s="361" t="s">
        <v>287</v>
      </c>
      <c r="C268" s="362"/>
      <c r="D268" s="363"/>
      <c r="E268" s="362"/>
      <c r="F268" s="364"/>
      <c r="G268" s="346"/>
    </row>
    <row r="269" spans="1:7" ht="19.5">
      <c r="A269" s="347">
        <f>A268+0.01</f>
        <v>10.51</v>
      </c>
      <c r="B269" s="355" t="s">
        <v>203</v>
      </c>
      <c r="C269" s="349">
        <v>132.30000000000001</v>
      </c>
      <c r="D269" s="350" t="s">
        <v>1</v>
      </c>
      <c r="E269" s="349" t="e">
        <f>+E244</f>
        <v>#REF!</v>
      </c>
      <c r="F269" s="351" t="e">
        <f t="shared" si="20"/>
        <v>#REF!</v>
      </c>
      <c r="G269" s="343"/>
    </row>
    <row r="270" spans="1:7" ht="19.5">
      <c r="A270" s="347">
        <f>A269+0.01</f>
        <v>10.52</v>
      </c>
      <c r="B270" s="355" t="s">
        <v>305</v>
      </c>
      <c r="C270" s="349">
        <v>132.30000000000001</v>
      </c>
      <c r="D270" s="350" t="s">
        <v>1</v>
      </c>
      <c r="E270" s="349" t="e">
        <f>+E245</f>
        <v>#REF!</v>
      </c>
      <c r="F270" s="351" t="e">
        <f t="shared" si="20"/>
        <v>#REF!</v>
      </c>
      <c r="G270" s="343"/>
    </row>
    <row r="271" spans="1:7" s="326" customFormat="1" ht="20.25">
      <c r="A271" s="360">
        <f>+A268+0.1</f>
        <v>10.6</v>
      </c>
      <c r="B271" s="361" t="s">
        <v>206</v>
      </c>
      <c r="C271" s="362"/>
      <c r="D271" s="363"/>
      <c r="E271" s="362"/>
      <c r="F271" s="364"/>
      <c r="G271" s="346"/>
    </row>
    <row r="272" spans="1:7" ht="58.5">
      <c r="A272" s="347">
        <f>A271+0.01</f>
        <v>10.61</v>
      </c>
      <c r="B272" s="355" t="s">
        <v>446</v>
      </c>
      <c r="C272" s="349">
        <v>63</v>
      </c>
      <c r="D272" s="350" t="s">
        <v>2</v>
      </c>
      <c r="E272" s="349" t="e">
        <f>+E247</f>
        <v>#REF!</v>
      </c>
      <c r="F272" s="351" t="e">
        <f t="shared" si="20"/>
        <v>#REF!</v>
      </c>
      <c r="G272" s="343"/>
    </row>
    <row r="273" spans="1:13" ht="20.25">
      <c r="A273" s="343"/>
      <c r="B273" s="343"/>
      <c r="C273" s="343"/>
      <c r="D273" s="344"/>
      <c r="E273" s="343"/>
      <c r="F273" s="353" t="s">
        <v>33</v>
      </c>
      <c r="G273" s="354" t="e">
        <f>SUM(F250:F272)</f>
        <v>#REF!</v>
      </c>
    </row>
    <row r="274" spans="1:13">
      <c r="A274" s="343"/>
      <c r="B274" s="343"/>
      <c r="C274" s="343"/>
      <c r="D274" s="344"/>
      <c r="E274" s="343"/>
      <c r="F274" s="343"/>
      <c r="G274" s="343"/>
    </row>
    <row r="275" spans="1:13" s="326" customFormat="1" ht="20.25">
      <c r="A275" s="360">
        <f>1+A250</f>
        <v>11</v>
      </c>
      <c r="B275" s="383" t="s">
        <v>265</v>
      </c>
      <c r="C275" s="362"/>
      <c r="D275" s="363"/>
      <c r="E275" s="362"/>
      <c r="F275" s="364"/>
      <c r="G275" s="346"/>
    </row>
    <row r="276" spans="1:13" s="392" customFormat="1" ht="39">
      <c r="A276" s="393">
        <f>0.01+A275</f>
        <v>11.01</v>
      </c>
      <c r="B276" s="355" t="s">
        <v>537</v>
      </c>
      <c r="C276" s="349">
        <v>114.36</v>
      </c>
      <c r="D276" s="350" t="s">
        <v>2</v>
      </c>
      <c r="E276" s="349" t="e">
        <f>+#REF!</f>
        <v>#REF!</v>
      </c>
      <c r="F276" s="351" t="e">
        <f>+C276*E276</f>
        <v>#REF!</v>
      </c>
      <c r="G276" s="394"/>
      <c r="I276" s="395"/>
      <c r="J276" s="395"/>
      <c r="K276" s="395"/>
      <c r="L276" s="395"/>
    </row>
    <row r="277" spans="1:13" s="392" customFormat="1" ht="39">
      <c r="A277" s="393">
        <f>0.01+A276</f>
        <v>11.02</v>
      </c>
      <c r="B277" s="355" t="s">
        <v>538</v>
      </c>
      <c r="C277" s="349">
        <v>33</v>
      </c>
      <c r="D277" s="350" t="s">
        <v>3</v>
      </c>
      <c r="E277" s="349" t="e">
        <f>+#REF!</f>
        <v>#REF!</v>
      </c>
      <c r="F277" s="351" t="e">
        <f>+C277*E277</f>
        <v>#REF!</v>
      </c>
      <c r="G277" s="394"/>
      <c r="I277" s="395"/>
      <c r="J277" s="395"/>
      <c r="K277" s="395"/>
      <c r="L277" s="395"/>
    </row>
    <row r="278" spans="1:13" s="392" customFormat="1" ht="19.5">
      <c r="A278" s="393">
        <f>0.01+A277</f>
        <v>11.03</v>
      </c>
      <c r="B278" s="396" t="s">
        <v>448</v>
      </c>
      <c r="C278" s="349">
        <v>5</v>
      </c>
      <c r="D278" s="350" t="s">
        <v>3</v>
      </c>
      <c r="E278" s="349" t="e">
        <f>+#REF!</f>
        <v>#REF!</v>
      </c>
      <c r="F278" s="351" t="e">
        <f>+C278*E278</f>
        <v>#REF!</v>
      </c>
      <c r="G278" s="394"/>
      <c r="I278" s="395"/>
      <c r="J278" s="395"/>
      <c r="K278" s="395"/>
      <c r="L278" s="395"/>
    </row>
    <row r="279" spans="1:13" s="392" customFormat="1" ht="39">
      <c r="A279" s="393">
        <f>0.01+A278</f>
        <v>11.04</v>
      </c>
      <c r="B279" s="355" t="s">
        <v>539</v>
      </c>
      <c r="C279" s="349">
        <f>129.91+109.16+86.69+84.33</f>
        <v>410.09</v>
      </c>
      <c r="D279" s="350" t="s">
        <v>2</v>
      </c>
      <c r="E279" s="349" t="e">
        <f>+#REF!</f>
        <v>#REF!</v>
      </c>
      <c r="F279" s="351" t="e">
        <f>+C279*E279</f>
        <v>#REF!</v>
      </c>
      <c r="G279" s="394"/>
      <c r="I279" s="395"/>
      <c r="J279" s="395"/>
      <c r="K279" s="395"/>
      <c r="L279" s="395"/>
    </row>
    <row r="280" spans="1:13" s="392" customFormat="1" ht="19.5">
      <c r="A280" s="393">
        <f>0.01+A279</f>
        <v>11.049999999999999</v>
      </c>
      <c r="B280" s="397" t="s">
        <v>450</v>
      </c>
      <c r="C280" s="349">
        <v>2</v>
      </c>
      <c r="D280" s="350" t="s">
        <v>3</v>
      </c>
      <c r="E280" s="349" t="e">
        <f>+#REF!</f>
        <v>#REF!</v>
      </c>
      <c r="F280" s="351" t="e">
        <f>+C280*E280</f>
        <v>#REF!</v>
      </c>
      <c r="G280" s="394"/>
      <c r="I280" s="395"/>
      <c r="J280" s="395"/>
      <c r="K280" s="395"/>
      <c r="L280" s="395"/>
    </row>
    <row r="281" spans="1:13" ht="20.25">
      <c r="A281" s="343"/>
      <c r="B281" s="343"/>
      <c r="C281" s="343"/>
      <c r="D281" s="344"/>
      <c r="E281" s="343"/>
      <c r="F281" s="353" t="s">
        <v>33</v>
      </c>
      <c r="G281" s="354" t="e">
        <f>SUM(F275:F280)</f>
        <v>#REF!</v>
      </c>
    </row>
    <row r="282" spans="1:13">
      <c r="A282" s="343"/>
      <c r="B282" s="343"/>
      <c r="C282" s="343"/>
      <c r="D282" s="344"/>
      <c r="E282" s="343"/>
      <c r="F282" s="343"/>
      <c r="G282" s="343"/>
    </row>
    <row r="283" spans="1:13" s="326" customFormat="1" ht="20.25">
      <c r="A283" s="360">
        <f>1+A275</f>
        <v>12</v>
      </c>
      <c r="B283" s="383" t="s">
        <v>207</v>
      </c>
      <c r="C283" s="362"/>
      <c r="D283" s="363"/>
      <c r="E283" s="362"/>
      <c r="F283" s="364"/>
      <c r="G283" s="346"/>
    </row>
    <row r="284" spans="1:13" ht="39">
      <c r="A284" s="347">
        <f>0.01+A283</f>
        <v>12.01</v>
      </c>
      <c r="B284" s="367" t="s">
        <v>528</v>
      </c>
      <c r="C284" s="349">
        <f>37.1*4+68.1*2+52.1*2+27.1*2+17.1*2+7.1*2+29.18+189.79</f>
        <v>710.36999999999989</v>
      </c>
      <c r="D284" s="350" t="s">
        <v>2</v>
      </c>
      <c r="E284" s="349" t="e">
        <f>+#REF!</f>
        <v>#REF!</v>
      </c>
      <c r="F284" s="384" t="e">
        <f>+C284*E284</f>
        <v>#REF!</v>
      </c>
      <c r="G284" s="343"/>
    </row>
    <row r="285" spans="1:13" s="380" customFormat="1" ht="39">
      <c r="A285" s="347">
        <f>0.01+A284</f>
        <v>12.02</v>
      </c>
      <c r="B285" s="398" t="s">
        <v>406</v>
      </c>
      <c r="C285" s="349">
        <f>710.37*0.6*0.2</f>
        <v>85.244399999999999</v>
      </c>
      <c r="D285" s="399" t="s">
        <v>0</v>
      </c>
      <c r="E285" s="349" t="e">
        <f>+#REF!</f>
        <v>#REF!</v>
      </c>
      <c r="F285" s="384" t="e">
        <f>+C285*E285</f>
        <v>#REF!</v>
      </c>
      <c r="G285" s="385"/>
      <c r="I285" s="381"/>
      <c r="J285" s="381"/>
      <c r="K285" s="381"/>
      <c r="L285" s="381"/>
      <c r="M285" s="382"/>
    </row>
    <row r="286" spans="1:13" s="380" customFormat="1" ht="39">
      <c r="A286" s="347">
        <f>0.01+A285</f>
        <v>12.03</v>
      </c>
      <c r="B286" s="367" t="s">
        <v>408</v>
      </c>
      <c r="C286" s="349">
        <f>710.37*0.6*0.6</f>
        <v>255.73319999999998</v>
      </c>
      <c r="D286" s="350" t="s">
        <v>0</v>
      </c>
      <c r="E286" s="349" t="e">
        <f>+#REF!</f>
        <v>#REF!</v>
      </c>
      <c r="F286" s="384" t="e">
        <f>+C286*E286</f>
        <v>#REF!</v>
      </c>
      <c r="G286" s="385"/>
      <c r="I286" s="381"/>
      <c r="J286" s="381"/>
      <c r="K286" s="381"/>
      <c r="L286" s="381"/>
      <c r="M286" s="382"/>
    </row>
    <row r="287" spans="1:13" ht="20.25">
      <c r="A287" s="343"/>
      <c r="B287" s="343"/>
      <c r="C287" s="343"/>
      <c r="D287" s="344"/>
      <c r="E287" s="343"/>
      <c r="F287" s="400" t="s">
        <v>33</v>
      </c>
      <c r="G287" s="401" t="e">
        <f>SUM(F283:F286)</f>
        <v>#REF!</v>
      </c>
    </row>
    <row r="288" spans="1:13">
      <c r="A288" s="343"/>
      <c r="B288" s="343"/>
      <c r="C288" s="343"/>
      <c r="D288" s="344"/>
      <c r="E288" s="343"/>
      <c r="F288" s="343"/>
      <c r="G288" s="343"/>
    </row>
    <row r="289" spans="1:11" s="326" customFormat="1" ht="20.25">
      <c r="A289" s="360">
        <f>1+A283</f>
        <v>13</v>
      </c>
      <c r="B289" s="383" t="s">
        <v>451</v>
      </c>
      <c r="C289" s="362" t="s">
        <v>452</v>
      </c>
      <c r="D289" s="363"/>
      <c r="E289" s="362"/>
      <c r="F289" s="364"/>
      <c r="G289" s="346"/>
    </row>
    <row r="290" spans="1:11" ht="19.5">
      <c r="A290" s="347">
        <f t="shared" ref="A290:A295" si="21">SUM(A289,0.01)</f>
        <v>13.01</v>
      </c>
      <c r="B290" s="355" t="s">
        <v>453</v>
      </c>
      <c r="C290" s="349">
        <v>9.2160000000000029</v>
      </c>
      <c r="D290" s="350" t="s">
        <v>0</v>
      </c>
      <c r="E290" s="349" t="e">
        <f>+E252</f>
        <v>#REF!</v>
      </c>
      <c r="F290" s="351" t="e">
        <f t="shared" ref="F290:F295" si="22">+C290*E290</f>
        <v>#REF!</v>
      </c>
      <c r="G290" s="343"/>
      <c r="K290" s="325">
        <f>+H290*I290*J290*18</f>
        <v>0</v>
      </c>
    </row>
    <row r="291" spans="1:11" ht="19.5">
      <c r="A291" s="347">
        <f t="shared" si="21"/>
        <v>13.02</v>
      </c>
      <c r="B291" s="355" t="s">
        <v>247</v>
      </c>
      <c r="C291" s="349">
        <v>4.6200000000000028</v>
      </c>
      <c r="D291" s="350" t="s">
        <v>0</v>
      </c>
      <c r="E291" s="349" t="e">
        <f>+E254</f>
        <v>#REF!</v>
      </c>
      <c r="F291" s="351" t="e">
        <f t="shared" si="22"/>
        <v>#REF!</v>
      </c>
      <c r="G291" s="343"/>
    </row>
    <row r="292" spans="1:11" ht="19.5">
      <c r="A292" s="347">
        <f t="shared" si="21"/>
        <v>13.03</v>
      </c>
      <c r="B292" s="355" t="s">
        <v>454</v>
      </c>
      <c r="C292" s="349">
        <v>0.64799999999999991</v>
      </c>
      <c r="D292" s="350" t="s">
        <v>0</v>
      </c>
      <c r="E292" s="349" t="e">
        <f>+#REF!</f>
        <v>#REF!</v>
      </c>
      <c r="F292" s="351" t="e">
        <f t="shared" si="22"/>
        <v>#REF!</v>
      </c>
      <c r="G292" s="343"/>
      <c r="K292" s="325">
        <f>+H292*I292*J292*18</f>
        <v>0</v>
      </c>
    </row>
    <row r="293" spans="1:11" ht="19.5">
      <c r="A293" s="347">
        <f t="shared" si="21"/>
        <v>13.04</v>
      </c>
      <c r="B293" s="355" t="s">
        <v>268</v>
      </c>
      <c r="C293" s="349">
        <v>0.64799999999999991</v>
      </c>
      <c r="D293" s="350" t="s">
        <v>0</v>
      </c>
      <c r="E293" s="349" t="e">
        <f>+E292</f>
        <v>#REF!</v>
      </c>
      <c r="F293" s="351" t="e">
        <f t="shared" si="22"/>
        <v>#REF!</v>
      </c>
      <c r="G293" s="343"/>
      <c r="K293" s="325">
        <f>+H293*I293*J293*18</f>
        <v>0</v>
      </c>
    </row>
    <row r="294" spans="1:11" ht="19.5">
      <c r="A294" s="347">
        <f t="shared" si="21"/>
        <v>13.049999999999999</v>
      </c>
      <c r="B294" s="355" t="s">
        <v>269</v>
      </c>
      <c r="C294" s="349">
        <v>14.4</v>
      </c>
      <c r="D294" s="350" t="s">
        <v>1</v>
      </c>
      <c r="E294" s="349" t="e">
        <f>+#REF!</f>
        <v>#REF!</v>
      </c>
      <c r="F294" s="351" t="e">
        <f t="shared" si="22"/>
        <v>#REF!</v>
      </c>
      <c r="G294" s="343"/>
      <c r="K294" s="325">
        <f>+H294*I294*J294</f>
        <v>0</v>
      </c>
    </row>
    <row r="295" spans="1:11" ht="19.5">
      <c r="A295" s="347">
        <f t="shared" si="21"/>
        <v>13.059999999999999</v>
      </c>
      <c r="B295" s="355" t="s">
        <v>202</v>
      </c>
      <c r="C295" s="349">
        <v>28.8</v>
      </c>
      <c r="D295" s="350" t="s">
        <v>1</v>
      </c>
      <c r="E295" s="349" t="e">
        <f>+E265</f>
        <v>#REF!</v>
      </c>
      <c r="F295" s="351" t="e">
        <f t="shared" si="22"/>
        <v>#REF!</v>
      </c>
      <c r="G295" s="343"/>
      <c r="K295" s="325">
        <f>+H295*I295*J295</f>
        <v>0</v>
      </c>
    </row>
    <row r="296" spans="1:11" ht="20.25">
      <c r="A296" s="343"/>
      <c r="B296" s="343"/>
      <c r="C296" s="343"/>
      <c r="D296" s="344"/>
      <c r="E296" s="343"/>
      <c r="F296" s="353" t="s">
        <v>33</v>
      </c>
      <c r="G296" s="354" t="e">
        <f>SUM(F289:F296)</f>
        <v>#REF!</v>
      </c>
    </row>
    <row r="297" spans="1:11">
      <c r="A297" s="343"/>
      <c r="B297" s="343"/>
      <c r="C297" s="343"/>
      <c r="D297" s="344"/>
      <c r="E297" s="343"/>
      <c r="F297" s="343"/>
      <c r="G297" s="343"/>
    </row>
    <row r="298" spans="1:11" s="326" customFormat="1" ht="20.25">
      <c r="A298" s="360">
        <f>1+A289</f>
        <v>14</v>
      </c>
      <c r="B298" s="383" t="s">
        <v>270</v>
      </c>
      <c r="C298" s="362"/>
      <c r="D298" s="363"/>
      <c r="E298" s="362"/>
      <c r="F298" s="364"/>
      <c r="G298" s="346"/>
    </row>
    <row r="299" spans="1:11" ht="19.5">
      <c r="A299" s="347">
        <f t="shared" ref="A299:A305" si="23">SUM(A298,0.01)</f>
        <v>14.01</v>
      </c>
      <c r="B299" s="367" t="s">
        <v>496</v>
      </c>
      <c r="C299" s="349">
        <v>7.22</v>
      </c>
      <c r="D299" s="350" t="s">
        <v>0</v>
      </c>
      <c r="E299" s="349" t="e">
        <f t="shared" ref="E299:E304" si="24">+E290</f>
        <v>#REF!</v>
      </c>
      <c r="F299" s="351" t="e">
        <f>+C299*E299</f>
        <v>#REF!</v>
      </c>
      <c r="G299" s="343"/>
    </row>
    <row r="300" spans="1:11" ht="19.5">
      <c r="A300" s="347">
        <f t="shared" si="23"/>
        <v>14.02</v>
      </c>
      <c r="B300" s="355" t="s">
        <v>254</v>
      </c>
      <c r="C300" s="349">
        <v>9.39</v>
      </c>
      <c r="D300" s="350" t="s">
        <v>0</v>
      </c>
      <c r="E300" s="349" t="e">
        <f t="shared" si="24"/>
        <v>#REF!</v>
      </c>
      <c r="F300" s="351" t="e">
        <f t="shared" ref="F300:F305" si="25">+C300*E300</f>
        <v>#REF!</v>
      </c>
      <c r="G300" s="343"/>
    </row>
    <row r="301" spans="1:11" ht="19.5">
      <c r="A301" s="347">
        <f t="shared" si="23"/>
        <v>14.03</v>
      </c>
      <c r="B301" s="355" t="s">
        <v>267</v>
      </c>
      <c r="C301" s="349">
        <v>0.23</v>
      </c>
      <c r="D301" s="350" t="s">
        <v>0</v>
      </c>
      <c r="E301" s="349" t="e">
        <f t="shared" si="24"/>
        <v>#REF!</v>
      </c>
      <c r="F301" s="351" t="e">
        <f t="shared" si="25"/>
        <v>#REF!</v>
      </c>
      <c r="G301" s="346"/>
    </row>
    <row r="302" spans="1:11" ht="19.5">
      <c r="A302" s="347">
        <f t="shared" si="23"/>
        <v>14.04</v>
      </c>
      <c r="B302" s="355" t="s">
        <v>268</v>
      </c>
      <c r="C302" s="349">
        <v>0.23</v>
      </c>
      <c r="D302" s="350" t="s">
        <v>0</v>
      </c>
      <c r="E302" s="349" t="e">
        <f t="shared" si="24"/>
        <v>#REF!</v>
      </c>
      <c r="F302" s="351" t="e">
        <f t="shared" si="25"/>
        <v>#REF!</v>
      </c>
      <c r="G302" s="346"/>
    </row>
    <row r="303" spans="1:11" ht="19.5">
      <c r="A303" s="347">
        <f t="shared" si="23"/>
        <v>14.049999999999999</v>
      </c>
      <c r="B303" s="355" t="s">
        <v>269</v>
      </c>
      <c r="C303" s="349">
        <v>10.8</v>
      </c>
      <c r="D303" s="350" t="s">
        <v>1</v>
      </c>
      <c r="E303" s="349" t="e">
        <f t="shared" si="24"/>
        <v>#REF!</v>
      </c>
      <c r="F303" s="351" t="e">
        <f t="shared" si="25"/>
        <v>#REF!</v>
      </c>
      <c r="G303" s="346"/>
    </row>
    <row r="304" spans="1:11" ht="19.5">
      <c r="A304" s="347">
        <f t="shared" si="23"/>
        <v>14.059999999999999</v>
      </c>
      <c r="B304" s="355" t="s">
        <v>202</v>
      </c>
      <c r="C304" s="349">
        <v>10.8</v>
      </c>
      <c r="D304" s="350" t="s">
        <v>1</v>
      </c>
      <c r="E304" s="349" t="e">
        <f t="shared" si="24"/>
        <v>#REF!</v>
      </c>
      <c r="F304" s="351" t="e">
        <f t="shared" si="25"/>
        <v>#REF!</v>
      </c>
      <c r="G304" s="346"/>
    </row>
    <row r="305" spans="1:14" s="355" customFormat="1" ht="19.5">
      <c r="A305" s="355">
        <f t="shared" si="23"/>
        <v>14.069999999999999</v>
      </c>
      <c r="B305" s="355" t="s">
        <v>90</v>
      </c>
      <c r="C305" s="402">
        <v>1.8</v>
      </c>
      <c r="D305" s="403" t="s">
        <v>0</v>
      </c>
      <c r="E305" s="402" t="e">
        <f>+E285</f>
        <v>#REF!</v>
      </c>
      <c r="F305" s="351" t="e">
        <f t="shared" si="25"/>
        <v>#REF!</v>
      </c>
      <c r="G305" s="346"/>
      <c r="H305" s="404"/>
      <c r="I305" s="404"/>
      <c r="J305" s="404"/>
      <c r="K305" s="404"/>
      <c r="L305" s="404"/>
      <c r="M305" s="404"/>
      <c r="N305" s="405"/>
    </row>
    <row r="306" spans="1:14" ht="20.25">
      <c r="A306" s="343"/>
      <c r="B306" s="343"/>
      <c r="C306" s="343"/>
      <c r="D306" s="344"/>
      <c r="E306" s="343"/>
      <c r="F306" s="353" t="s">
        <v>33</v>
      </c>
      <c r="G306" s="354" t="e">
        <f>SUM(F298:F305)</f>
        <v>#REF!</v>
      </c>
    </row>
    <row r="307" spans="1:14" ht="19.5">
      <c r="A307" s="343"/>
      <c r="B307" s="343"/>
      <c r="C307" s="343"/>
      <c r="D307" s="344"/>
      <c r="E307" s="343"/>
      <c r="F307" s="343"/>
      <c r="G307" s="346"/>
    </row>
    <row r="308" spans="1:14" s="326" customFormat="1" ht="20.25">
      <c r="A308" s="360">
        <f>1+A298</f>
        <v>15</v>
      </c>
      <c r="B308" s="383" t="s">
        <v>529</v>
      </c>
      <c r="C308" s="362"/>
      <c r="D308" s="363"/>
      <c r="E308" s="362"/>
      <c r="F308" s="364"/>
      <c r="G308" s="346"/>
    </row>
    <row r="309" spans="1:14" ht="19.5">
      <c r="A309" s="347">
        <f>0.01+A308</f>
        <v>15.01</v>
      </c>
      <c r="B309" s="355" t="s">
        <v>455</v>
      </c>
      <c r="C309" s="349">
        <f>106.92*0.1</f>
        <v>10.692</v>
      </c>
      <c r="D309" s="350" t="s">
        <v>0</v>
      </c>
      <c r="E309" s="349" t="e">
        <f>+#REF!</f>
        <v>#REF!</v>
      </c>
      <c r="F309" s="351" t="e">
        <f>+C309*E309</f>
        <v>#REF!</v>
      </c>
      <c r="G309" s="346"/>
    </row>
    <row r="310" spans="1:14" ht="19.5">
      <c r="A310" s="347">
        <f t="shared" ref="A310:A318" si="26">0.01+A309</f>
        <v>15.02</v>
      </c>
      <c r="B310" s="367" t="s">
        <v>85</v>
      </c>
      <c r="C310" s="349">
        <v>106.92</v>
      </c>
      <c r="D310" s="350" t="s">
        <v>1</v>
      </c>
      <c r="E310" s="349" t="e">
        <f>+#REF!</f>
        <v>#REF!</v>
      </c>
      <c r="F310" s="351" t="e">
        <f t="shared" ref="F310:F318" si="27">+C310*E310</f>
        <v>#REF!</v>
      </c>
      <c r="G310" s="346"/>
    </row>
    <row r="311" spans="1:14" ht="19.5">
      <c r="A311" s="347">
        <f t="shared" si="26"/>
        <v>15.03</v>
      </c>
      <c r="B311" s="367" t="s">
        <v>366</v>
      </c>
      <c r="C311" s="349">
        <v>106.92</v>
      </c>
      <c r="D311" s="350" t="s">
        <v>2</v>
      </c>
      <c r="E311" s="349" t="e">
        <f>+#REF!</f>
        <v>#REF!</v>
      </c>
      <c r="F311" s="351" t="e">
        <f t="shared" si="27"/>
        <v>#REF!</v>
      </c>
      <c r="G311" s="346"/>
    </row>
    <row r="312" spans="1:14" ht="19.5">
      <c r="A312" s="347">
        <f t="shared" si="26"/>
        <v>15.04</v>
      </c>
      <c r="B312" s="355" t="s">
        <v>530</v>
      </c>
      <c r="C312" s="349">
        <f>138.34*0.46</f>
        <v>63.636400000000002</v>
      </c>
      <c r="D312" s="350" t="s">
        <v>0</v>
      </c>
      <c r="E312" s="349" t="e">
        <f>+#REF!</f>
        <v>#REF!</v>
      </c>
      <c r="F312" s="351" t="e">
        <f t="shared" si="27"/>
        <v>#REF!</v>
      </c>
      <c r="G312" s="346"/>
    </row>
    <row r="313" spans="1:14" ht="40.5" customHeight="1">
      <c r="A313" s="347">
        <f t="shared" si="26"/>
        <v>15.049999999999999</v>
      </c>
      <c r="B313" s="355" t="s">
        <v>502</v>
      </c>
      <c r="C313" s="349">
        <f>162.61*0.1</f>
        <v>16.261000000000003</v>
      </c>
      <c r="D313" s="350" t="s">
        <v>0</v>
      </c>
      <c r="E313" s="349" t="e">
        <f>+#REF!</f>
        <v>#REF!</v>
      </c>
      <c r="F313" s="351" t="e">
        <f t="shared" si="27"/>
        <v>#REF!</v>
      </c>
      <c r="G313" s="346"/>
    </row>
    <row r="314" spans="1:14" ht="43.5" customHeight="1">
      <c r="A314" s="347">
        <f t="shared" si="26"/>
        <v>15.059999999999999</v>
      </c>
      <c r="B314" s="355" t="s">
        <v>503</v>
      </c>
      <c r="C314" s="349">
        <f>68.66*0.1</f>
        <v>6.8659999999999997</v>
      </c>
      <c r="D314" s="350" t="s">
        <v>0</v>
      </c>
      <c r="E314" s="349" t="e">
        <f>+#REF!</f>
        <v>#REF!</v>
      </c>
      <c r="F314" s="351" t="e">
        <f t="shared" si="27"/>
        <v>#REF!</v>
      </c>
      <c r="G314" s="346"/>
    </row>
    <row r="315" spans="1:14" s="355" customFormat="1" ht="45" customHeight="1">
      <c r="A315" s="397">
        <f t="shared" si="26"/>
        <v>15.069999999999999</v>
      </c>
      <c r="B315" s="397" t="s">
        <v>504</v>
      </c>
      <c r="C315" s="402">
        <f>123.06*0.1</f>
        <v>12.306000000000001</v>
      </c>
      <c r="D315" s="403" t="s">
        <v>0</v>
      </c>
      <c r="E315" s="402" t="e">
        <f>+E314</f>
        <v>#REF!</v>
      </c>
      <c r="F315" s="351" t="e">
        <f t="shared" si="27"/>
        <v>#REF!</v>
      </c>
      <c r="G315" s="346"/>
      <c r="H315" s="404"/>
      <c r="I315" s="404"/>
      <c r="J315" s="404"/>
      <c r="K315" s="404"/>
      <c r="L315" s="404"/>
      <c r="M315" s="404"/>
      <c r="N315" s="405"/>
    </row>
    <row r="316" spans="1:14" ht="39">
      <c r="A316" s="347">
        <f t="shared" si="26"/>
        <v>15.079999999999998</v>
      </c>
      <c r="B316" s="355" t="s">
        <v>531</v>
      </c>
      <c r="C316" s="349">
        <f>249.97*0.1</f>
        <v>24.997</v>
      </c>
      <c r="D316" s="350" t="s">
        <v>0</v>
      </c>
      <c r="E316" s="349" t="e">
        <f>+#REF!</f>
        <v>#REF!</v>
      </c>
      <c r="F316" s="351" t="e">
        <f t="shared" si="27"/>
        <v>#REF!</v>
      </c>
      <c r="G316" s="346"/>
    </row>
    <row r="317" spans="1:14" s="355" customFormat="1" ht="39">
      <c r="A317" s="397">
        <f t="shared" si="26"/>
        <v>15.089999999999998</v>
      </c>
      <c r="B317" s="355" t="s">
        <v>532</v>
      </c>
      <c r="C317" s="402">
        <v>22.79</v>
      </c>
      <c r="D317" s="403" t="s">
        <v>1</v>
      </c>
      <c r="E317" s="402" t="e">
        <f>+#REF!</f>
        <v>#REF!</v>
      </c>
      <c r="F317" s="351" t="e">
        <f t="shared" si="27"/>
        <v>#REF!</v>
      </c>
      <c r="G317" s="346"/>
      <c r="H317" s="404"/>
      <c r="I317" s="404"/>
      <c r="J317" s="404"/>
      <c r="K317" s="404"/>
      <c r="L317" s="404"/>
      <c r="M317" s="404"/>
      <c r="N317" s="405"/>
    </row>
    <row r="318" spans="1:14" ht="58.5">
      <c r="A318" s="347">
        <f t="shared" si="26"/>
        <v>15.099999999999998</v>
      </c>
      <c r="B318" s="367" t="s">
        <v>501</v>
      </c>
      <c r="C318" s="349">
        <f>4*2*0.1</f>
        <v>0.8</v>
      </c>
      <c r="D318" s="350" t="s">
        <v>0</v>
      </c>
      <c r="E318" s="349" t="e">
        <f>+#REF!</f>
        <v>#REF!</v>
      </c>
      <c r="F318" s="351" t="e">
        <f t="shared" si="27"/>
        <v>#REF!</v>
      </c>
      <c r="G318" s="346"/>
    </row>
    <row r="319" spans="1:14" ht="20.25">
      <c r="A319" s="343"/>
      <c r="B319" s="343"/>
      <c r="C319" s="343"/>
      <c r="D319" s="344"/>
      <c r="E319" s="343"/>
      <c r="F319" s="353" t="s">
        <v>33</v>
      </c>
      <c r="G319" s="354" t="e">
        <f>SUM(F308:F318)</f>
        <v>#REF!</v>
      </c>
    </row>
    <row r="320" spans="1:14" ht="19.5">
      <c r="A320" s="343"/>
      <c r="B320" s="343"/>
      <c r="C320" s="343"/>
      <c r="D320" s="344"/>
      <c r="E320" s="343"/>
      <c r="F320" s="343"/>
      <c r="G320" s="346"/>
    </row>
    <row r="321" spans="1:22" s="326" customFormat="1" ht="20.25">
      <c r="A321" s="360">
        <f>1+A308</f>
        <v>16</v>
      </c>
      <c r="B321" s="383" t="s">
        <v>456</v>
      </c>
      <c r="C321" s="362"/>
      <c r="D321" s="363"/>
      <c r="E321" s="362"/>
      <c r="F321" s="364"/>
      <c r="G321" s="346"/>
      <c r="Q321" s="326">
        <f>13*2</f>
        <v>26</v>
      </c>
      <c r="S321" s="326">
        <f>+Q331*2</f>
        <v>127.11999999999999</v>
      </c>
      <c r="U321" s="326">
        <f>11.8*2.5</f>
        <v>29.5</v>
      </c>
      <c r="V321" s="326">
        <f>2.1*2</f>
        <v>4.2</v>
      </c>
    </row>
    <row r="322" spans="1:22" s="326" customFormat="1" ht="20.25">
      <c r="A322" s="377">
        <v>16.100000000000001</v>
      </c>
      <c r="B322" s="361" t="s">
        <v>196</v>
      </c>
      <c r="C322" s="386"/>
      <c r="D322" s="386"/>
      <c r="E322" s="378"/>
      <c r="F322" s="387"/>
      <c r="G322" s="385"/>
      <c r="H322" s="326" t="s">
        <v>565</v>
      </c>
    </row>
    <row r="323" spans="1:22" ht="19.5">
      <c r="A323" s="347">
        <f>0.01+A322</f>
        <v>16.110000000000003</v>
      </c>
      <c r="B323" s="355" t="s">
        <v>252</v>
      </c>
      <c r="C323" s="349">
        <v>22.220800000000004</v>
      </c>
      <c r="D323" s="350" t="s">
        <v>0</v>
      </c>
      <c r="E323" s="349" t="e">
        <f>+E299</f>
        <v>#REF!</v>
      </c>
      <c r="F323" s="351" t="e">
        <f>+C323*E323</f>
        <v>#REF!</v>
      </c>
      <c r="G323" s="346"/>
      <c r="H323" s="323" t="s">
        <v>72</v>
      </c>
      <c r="I323" s="325">
        <v>1</v>
      </c>
      <c r="J323" s="325" t="s">
        <v>115</v>
      </c>
      <c r="K323" s="325">
        <v>1200</v>
      </c>
      <c r="L323" s="325">
        <v>1200</v>
      </c>
      <c r="Q323">
        <f>7.65*2</f>
        <v>15.3</v>
      </c>
      <c r="S323">
        <f>2.82*6</f>
        <v>16.919999999999998</v>
      </c>
      <c r="U323">
        <f>9.1*2.82</f>
        <v>25.661999999999999</v>
      </c>
      <c r="V323">
        <f>10.35*0.45</f>
        <v>4.6574999999999998</v>
      </c>
    </row>
    <row r="324" spans="1:22" ht="19.5">
      <c r="A324" s="347">
        <f t="shared" ref="A324:A342" si="28">0.01+A323</f>
        <v>16.120000000000005</v>
      </c>
      <c r="B324" s="355" t="s">
        <v>253</v>
      </c>
      <c r="C324" s="349">
        <v>3.1110000000000007</v>
      </c>
      <c r="D324" s="350" t="s">
        <v>0</v>
      </c>
      <c r="E324" s="349" t="e">
        <f>+E253</f>
        <v>#REF!</v>
      </c>
      <c r="F324" s="351" t="e">
        <f t="shared" ref="F324:F341" si="29">+C324*E324</f>
        <v>#REF!</v>
      </c>
      <c r="G324" s="346"/>
      <c r="H324" s="323" t="s">
        <v>252</v>
      </c>
      <c r="I324" s="325">
        <v>20.015750000000001</v>
      </c>
      <c r="J324" s="325" t="s">
        <v>0</v>
      </c>
      <c r="K324" s="325">
        <v>325</v>
      </c>
      <c r="L324" s="325">
        <v>6505.1187500000005</v>
      </c>
      <c r="Q324">
        <f>+(3.49+1.94)*2</f>
        <v>10.86</v>
      </c>
      <c r="S324">
        <f>2.1*2</f>
        <v>4.2</v>
      </c>
      <c r="U324">
        <f>11.87*2.5</f>
        <v>29.674999999999997</v>
      </c>
      <c r="V324">
        <f>10.35*0.8*2</f>
        <v>16.559999999999999</v>
      </c>
    </row>
    <row r="325" spans="1:22" ht="19.5">
      <c r="A325" s="347">
        <f t="shared" si="28"/>
        <v>16.130000000000006</v>
      </c>
      <c r="B325" s="355" t="s">
        <v>254</v>
      </c>
      <c r="C325" s="349">
        <v>23.887250000000005</v>
      </c>
      <c r="D325" s="350" t="s">
        <v>0</v>
      </c>
      <c r="E325" s="349" t="e">
        <f>+E300</f>
        <v>#REF!</v>
      </c>
      <c r="F325" s="351" t="e">
        <f t="shared" si="29"/>
        <v>#REF!</v>
      </c>
      <c r="G325" s="346"/>
      <c r="H325" s="323" t="s">
        <v>194</v>
      </c>
      <c r="I325" s="325">
        <v>6.0047250000000005</v>
      </c>
      <c r="J325" s="325" t="s">
        <v>0</v>
      </c>
      <c r="K325" s="325">
        <v>49.08</v>
      </c>
      <c r="L325" s="325">
        <v>294.71190300000001</v>
      </c>
      <c r="Q325">
        <f>2.1*2</f>
        <v>4.2</v>
      </c>
      <c r="S325">
        <f>10.3*6</f>
        <v>61.800000000000004</v>
      </c>
      <c r="U325">
        <f>9.06*2.82</f>
        <v>25.549199999999999</v>
      </c>
      <c r="V325">
        <f>10.3*1*2</f>
        <v>20.6</v>
      </c>
    </row>
    <row r="326" spans="1:22" s="326" customFormat="1" ht="20.25">
      <c r="A326" s="377">
        <v>16.2</v>
      </c>
      <c r="B326" s="361" t="s">
        <v>372</v>
      </c>
      <c r="C326" s="386"/>
      <c r="D326" s="386"/>
      <c r="E326" s="378"/>
      <c r="F326" s="387"/>
      <c r="G326" s="385"/>
      <c r="H326" s="326" t="s">
        <v>254</v>
      </c>
      <c r="I326" s="326">
        <v>14.011025</v>
      </c>
      <c r="J326" s="326" t="s">
        <v>0</v>
      </c>
      <c r="K326" s="326">
        <v>383.43933333333337</v>
      </c>
      <c r="L326" s="326">
        <v>5372.3780853166672</v>
      </c>
    </row>
    <row r="327" spans="1:22" ht="19.5">
      <c r="A327" s="347">
        <f>0.01+A326</f>
        <v>16.21</v>
      </c>
      <c r="B327" s="355" t="s">
        <v>255</v>
      </c>
      <c r="C327" s="349">
        <v>0.51200000000000012</v>
      </c>
      <c r="D327" s="350" t="s">
        <v>0</v>
      </c>
      <c r="E327" s="349" t="e">
        <f>+#REF!</f>
        <v>#REF!</v>
      </c>
      <c r="F327" s="351" t="e">
        <f t="shared" si="29"/>
        <v>#REF!</v>
      </c>
      <c r="G327" s="346"/>
      <c r="H327" s="323" t="s">
        <v>255</v>
      </c>
      <c r="I327" s="325">
        <v>0.39199999999999996</v>
      </c>
      <c r="J327" s="325" t="s">
        <v>0</v>
      </c>
      <c r="K327" s="325">
        <v>3967.184214285714</v>
      </c>
      <c r="L327" s="325">
        <v>1555.1362119999997</v>
      </c>
      <c r="Q327">
        <f>1.7*2</f>
        <v>3.4</v>
      </c>
      <c r="S327">
        <f>2.2*2</f>
        <v>4.4000000000000004</v>
      </c>
      <c r="U327">
        <f>1*2.82*2</f>
        <v>5.64</v>
      </c>
      <c r="V327">
        <f>7.68*1.12*2</f>
        <v>17.203200000000002</v>
      </c>
    </row>
    <row r="328" spans="1:22" ht="19.5">
      <c r="A328" s="347">
        <f t="shared" si="28"/>
        <v>16.220000000000002</v>
      </c>
      <c r="B328" s="355" t="s">
        <v>256</v>
      </c>
      <c r="C328" s="349">
        <v>1.1759999999999997</v>
      </c>
      <c r="D328" s="350" t="s">
        <v>0</v>
      </c>
      <c r="E328" s="349" t="e">
        <f>+#REF!</f>
        <v>#REF!</v>
      </c>
      <c r="F328" s="351" t="e">
        <f t="shared" si="29"/>
        <v>#REF!</v>
      </c>
      <c r="G328" s="346"/>
      <c r="H328" s="323" t="s">
        <v>567</v>
      </c>
      <c r="I328" s="325">
        <v>1.1759999999999997</v>
      </c>
      <c r="J328" s="325" t="s">
        <v>0</v>
      </c>
      <c r="K328" s="325">
        <v>5538.12</v>
      </c>
      <c r="L328" s="325">
        <v>6512.8291199999985</v>
      </c>
      <c r="Q328">
        <f>0.9*2</f>
        <v>1.8</v>
      </c>
      <c r="S328">
        <f>SUM(S321:S327)</f>
        <v>214.44</v>
      </c>
      <c r="V328">
        <f>2.7*1.5+1.63*2+1.97*2+1.32*1.7*4+2.47*10+1.9*2+2.7*1.65+11.51*2.6</f>
        <v>83.106999999999999</v>
      </c>
    </row>
    <row r="329" spans="1:22" ht="19.5">
      <c r="A329" s="347">
        <f t="shared" si="28"/>
        <v>16.230000000000004</v>
      </c>
      <c r="B329" s="355" t="s">
        <v>257</v>
      </c>
      <c r="C329" s="349">
        <v>0.94079999999999986</v>
      </c>
      <c r="D329" s="350" t="s">
        <v>0</v>
      </c>
      <c r="E329" s="349" t="e">
        <f>+#REF!</f>
        <v>#REF!</v>
      </c>
      <c r="F329" s="351" t="e">
        <f t="shared" si="29"/>
        <v>#REF!</v>
      </c>
      <c r="G329" s="346"/>
      <c r="H329" s="323" t="s">
        <v>568</v>
      </c>
      <c r="I329" s="325">
        <v>0.94079999999999986</v>
      </c>
      <c r="J329" s="325" t="s">
        <v>0</v>
      </c>
      <c r="K329" s="325">
        <v>8353.94</v>
      </c>
      <c r="L329" s="325">
        <v>7859.3867519999994</v>
      </c>
      <c r="Q329">
        <v>2</v>
      </c>
      <c r="V329">
        <f>6.63*2*2.1+1.62*2+3.46*1.5*2+1.52*1.8*8</f>
        <v>63.353999999999999</v>
      </c>
    </row>
    <row r="330" spans="1:22" s="326" customFormat="1" ht="20.25">
      <c r="A330" s="377">
        <v>16.3</v>
      </c>
      <c r="B330" s="361" t="s">
        <v>286</v>
      </c>
      <c r="C330" s="386"/>
      <c r="D330" s="386"/>
      <c r="E330" s="378"/>
      <c r="F330" s="387"/>
      <c r="G330" s="385"/>
      <c r="H330" s="326" t="s">
        <v>569</v>
      </c>
      <c r="I330" s="326">
        <v>23.436</v>
      </c>
      <c r="J330" s="326" t="s">
        <v>1</v>
      </c>
      <c r="K330" s="326">
        <v>1026.42</v>
      </c>
      <c r="L330" s="326">
        <v>24055.179120000001</v>
      </c>
    </row>
    <row r="331" spans="1:22" s="355" customFormat="1" ht="39">
      <c r="A331" s="397">
        <f>0.01+A330</f>
        <v>16.310000000000002</v>
      </c>
      <c r="B331" s="355" t="s">
        <v>258</v>
      </c>
      <c r="C331" s="402">
        <v>20.14</v>
      </c>
      <c r="D331" s="403" t="s">
        <v>1</v>
      </c>
      <c r="E331" s="349" t="e">
        <f>+#REF!</f>
        <v>#REF!</v>
      </c>
      <c r="F331" s="351" t="e">
        <f t="shared" si="29"/>
        <v>#REF!</v>
      </c>
      <c r="G331" s="346"/>
      <c r="H331" s="404" t="s">
        <v>248</v>
      </c>
      <c r="I331" s="404">
        <v>23.436</v>
      </c>
      <c r="J331" s="404" t="s">
        <v>1</v>
      </c>
      <c r="K331" s="404">
        <v>271.27999999999997</v>
      </c>
      <c r="L331" s="404">
        <v>6357.7180799999996</v>
      </c>
      <c r="M331" s="404"/>
      <c r="N331" s="405"/>
      <c r="Q331" s="355">
        <f>SUM(Q321:Q329)</f>
        <v>63.559999999999995</v>
      </c>
      <c r="U331" s="355">
        <f>SUM(U321:U329)</f>
        <v>116.02619999999999</v>
      </c>
      <c r="V331" s="355">
        <f>SUM(V321:V329)</f>
        <v>209.68169999999998</v>
      </c>
    </row>
    <row r="332" spans="1:22" s="326" customFormat="1" ht="20.25">
      <c r="A332" s="377">
        <v>16.399999999999999</v>
      </c>
      <c r="B332" s="361" t="s">
        <v>375</v>
      </c>
      <c r="C332" s="386"/>
      <c r="D332" s="386"/>
      <c r="E332" s="378"/>
      <c r="F332" s="387"/>
      <c r="G332" s="385"/>
      <c r="H332" s="326" t="s">
        <v>205</v>
      </c>
      <c r="I332" s="326">
        <v>7.84</v>
      </c>
      <c r="J332" s="326" t="s">
        <v>1</v>
      </c>
      <c r="K332" s="326">
        <v>371.15</v>
      </c>
      <c r="L332" s="326">
        <v>2909.8159999999998</v>
      </c>
    </row>
    <row r="333" spans="1:22" ht="19.5">
      <c r="A333" s="347">
        <f>0.01+A332</f>
        <v>16.41</v>
      </c>
      <c r="B333" s="355" t="s">
        <v>248</v>
      </c>
      <c r="C333" s="349">
        <v>20.14</v>
      </c>
      <c r="D333" s="350" t="s">
        <v>1</v>
      </c>
      <c r="E333" s="349" t="e">
        <f>+E130</f>
        <v>#REF!</v>
      </c>
      <c r="F333" s="351" t="e">
        <f t="shared" si="29"/>
        <v>#REF!</v>
      </c>
      <c r="G333" s="346"/>
      <c r="H333" s="323" t="s">
        <v>259</v>
      </c>
      <c r="I333" s="325">
        <v>4.8</v>
      </c>
      <c r="J333" s="325" t="s">
        <v>2</v>
      </c>
      <c r="K333" s="325">
        <v>79.64</v>
      </c>
      <c r="L333" s="325">
        <v>382.27199999999999</v>
      </c>
    </row>
    <row r="334" spans="1:22" s="355" customFormat="1" ht="39">
      <c r="A334" s="355">
        <f t="shared" si="28"/>
        <v>16.420000000000002</v>
      </c>
      <c r="B334" s="355" t="s">
        <v>205</v>
      </c>
      <c r="C334" s="402">
        <v>4.8</v>
      </c>
      <c r="D334" s="403" t="s">
        <v>1</v>
      </c>
      <c r="E334" s="349" t="e">
        <f>+E92</f>
        <v>#REF!</v>
      </c>
      <c r="F334" s="351" t="e">
        <f t="shared" si="29"/>
        <v>#REF!</v>
      </c>
      <c r="G334" s="346"/>
      <c r="H334" s="404" t="s">
        <v>260</v>
      </c>
      <c r="I334" s="404">
        <v>11.2</v>
      </c>
      <c r="J334" s="404" t="s">
        <v>2</v>
      </c>
      <c r="K334" s="404">
        <v>96.035652000000013</v>
      </c>
      <c r="L334" s="404">
        <v>1075.5993024000002</v>
      </c>
      <c r="M334" s="404"/>
      <c r="N334" s="405"/>
    </row>
    <row r="335" spans="1:22" ht="19.5">
      <c r="A335" s="347">
        <f t="shared" si="28"/>
        <v>16.430000000000003</v>
      </c>
      <c r="B335" s="355" t="s">
        <v>259</v>
      </c>
      <c r="C335" s="349">
        <v>2.4</v>
      </c>
      <c r="D335" s="350" t="s">
        <v>2</v>
      </c>
      <c r="E335" s="349" t="e">
        <f>+E267</f>
        <v>#REF!</v>
      </c>
      <c r="F335" s="351" t="e">
        <f t="shared" si="29"/>
        <v>#REF!</v>
      </c>
      <c r="G335" s="346"/>
      <c r="H335" s="323" t="s">
        <v>570</v>
      </c>
      <c r="I335" s="325">
        <v>1</v>
      </c>
      <c r="J335" s="325" t="s">
        <v>195</v>
      </c>
      <c r="K335" s="325">
        <v>3000</v>
      </c>
      <c r="L335" s="325">
        <v>3000</v>
      </c>
    </row>
    <row r="336" spans="1:22" s="355" customFormat="1" ht="19.5">
      <c r="A336" s="355">
        <f t="shared" si="28"/>
        <v>16.440000000000005</v>
      </c>
      <c r="B336" s="355" t="s">
        <v>260</v>
      </c>
      <c r="C336" s="402">
        <v>2.4</v>
      </c>
      <c r="D336" s="403" t="s">
        <v>2</v>
      </c>
      <c r="E336" s="349" t="e">
        <f>+E93</f>
        <v>#REF!</v>
      </c>
      <c r="F336" s="351" t="e">
        <f t="shared" si="29"/>
        <v>#REF!</v>
      </c>
      <c r="G336" s="346"/>
      <c r="H336" s="404" t="s">
        <v>571</v>
      </c>
      <c r="I336" s="404">
        <v>1</v>
      </c>
      <c r="J336" s="404" t="s">
        <v>195</v>
      </c>
      <c r="K336" s="404">
        <v>5000</v>
      </c>
      <c r="L336" s="404">
        <v>5000</v>
      </c>
      <c r="M336" s="404"/>
      <c r="N336" s="405"/>
    </row>
    <row r="337" spans="1:21" s="326" customFormat="1" ht="20.25">
      <c r="A337" s="377">
        <v>16.5</v>
      </c>
      <c r="B337" s="361" t="s">
        <v>206</v>
      </c>
      <c r="C337" s="386"/>
      <c r="D337" s="386"/>
      <c r="E337" s="378"/>
      <c r="F337" s="387"/>
      <c r="G337" s="385"/>
      <c r="H337" s="326" t="s">
        <v>572</v>
      </c>
      <c r="I337" s="326">
        <v>1</v>
      </c>
      <c r="J337" s="326" t="s">
        <v>65</v>
      </c>
      <c r="K337" s="326">
        <v>12139.38</v>
      </c>
      <c r="L337" s="326">
        <v>12139.38</v>
      </c>
    </row>
    <row r="338" spans="1:21" s="355" customFormat="1" ht="58.5">
      <c r="A338" s="355">
        <f>+A337+0.01</f>
        <v>16.510000000000002</v>
      </c>
      <c r="B338" s="355" t="s">
        <v>457</v>
      </c>
      <c r="C338" s="402">
        <v>1</v>
      </c>
      <c r="D338" s="403" t="s">
        <v>3</v>
      </c>
      <c r="E338" s="349" t="e">
        <f>+#REF!</f>
        <v>#REF!</v>
      </c>
      <c r="F338" s="351" t="e">
        <f t="shared" si="29"/>
        <v>#REF!</v>
      </c>
      <c r="G338" s="346"/>
      <c r="H338" s="404" t="s">
        <v>264</v>
      </c>
      <c r="I338" s="404">
        <v>1</v>
      </c>
      <c r="J338" s="404" t="s">
        <v>3</v>
      </c>
      <c r="K338" s="404">
        <v>3000</v>
      </c>
      <c r="L338" s="404">
        <v>3000</v>
      </c>
      <c r="M338" s="404"/>
      <c r="N338" s="405"/>
    </row>
    <row r="339" spans="1:21" ht="19.5">
      <c r="A339" s="347">
        <f t="shared" si="28"/>
        <v>16.520000000000003</v>
      </c>
      <c r="B339" s="355" t="s">
        <v>261</v>
      </c>
      <c r="C339" s="349">
        <v>1</v>
      </c>
      <c r="D339" s="350" t="s">
        <v>3</v>
      </c>
      <c r="E339" s="349" t="e">
        <f>+#REF!</f>
        <v>#REF!</v>
      </c>
      <c r="F339" s="351" t="e">
        <f t="shared" si="29"/>
        <v>#REF!</v>
      </c>
      <c r="G339" s="346"/>
      <c r="H339" s="323" t="s">
        <v>573</v>
      </c>
      <c r="I339" s="325">
        <v>15</v>
      </c>
      <c r="J339" s="325" t="s">
        <v>13</v>
      </c>
      <c r="K339" s="325">
        <v>11000</v>
      </c>
      <c r="L339" s="325">
        <v>1650</v>
      </c>
      <c r="U339">
        <v>33</v>
      </c>
    </row>
    <row r="340" spans="1:21" ht="39">
      <c r="A340" s="347">
        <f t="shared" si="28"/>
        <v>16.530000000000005</v>
      </c>
      <c r="B340" s="367" t="s">
        <v>404</v>
      </c>
      <c r="C340" s="349">
        <v>1</v>
      </c>
      <c r="D340" s="350" t="s">
        <v>39</v>
      </c>
      <c r="E340" s="349">
        <v>6000</v>
      </c>
      <c r="F340" s="351">
        <f t="shared" si="29"/>
        <v>6000</v>
      </c>
      <c r="G340" s="346"/>
      <c r="U340">
        <v>3</v>
      </c>
    </row>
    <row r="341" spans="1:21" ht="19.5">
      <c r="A341" s="347">
        <f t="shared" si="28"/>
        <v>16.540000000000006</v>
      </c>
      <c r="B341" s="406" t="s">
        <v>264</v>
      </c>
      <c r="C341" s="349">
        <v>1</v>
      </c>
      <c r="D341" s="350" t="s">
        <v>3</v>
      </c>
      <c r="E341" s="349">
        <v>2500</v>
      </c>
      <c r="F341" s="351">
        <f t="shared" si="29"/>
        <v>2500</v>
      </c>
      <c r="G341" s="346"/>
      <c r="U341">
        <v>3</v>
      </c>
    </row>
    <row r="342" spans="1:21" s="355" customFormat="1" ht="19.5">
      <c r="A342" s="347">
        <f t="shared" si="28"/>
        <v>16.550000000000008</v>
      </c>
      <c r="B342" s="355" t="s">
        <v>82</v>
      </c>
      <c r="C342" s="402">
        <v>20</v>
      </c>
      <c r="D342" s="403" t="s">
        <v>13</v>
      </c>
      <c r="E342" s="402" t="e">
        <f>SUM(F338:F339)-F341</f>
        <v>#REF!</v>
      </c>
      <c r="F342" s="351" t="e">
        <f>+C342%*E342</f>
        <v>#REF!</v>
      </c>
      <c r="G342" s="346"/>
      <c r="H342" s="404"/>
      <c r="I342" s="404"/>
      <c r="J342" s="404"/>
      <c r="K342" s="404"/>
      <c r="L342" s="404"/>
      <c r="M342" s="404"/>
      <c r="N342" s="405"/>
      <c r="U342" s="355">
        <v>3</v>
      </c>
    </row>
    <row r="343" spans="1:21" ht="20.25">
      <c r="A343" s="343"/>
      <c r="B343" s="343"/>
      <c r="C343" s="343"/>
      <c r="D343" s="344"/>
      <c r="E343" s="343"/>
      <c r="F343" s="353" t="s">
        <v>33</v>
      </c>
      <c r="G343" s="354" t="e">
        <f>SUM(F321:F342)</f>
        <v>#REF!</v>
      </c>
      <c r="H343" s="407"/>
    </row>
    <row r="344" spans="1:21" ht="19.5">
      <c r="A344" s="343"/>
      <c r="B344" s="343"/>
      <c r="C344" s="343"/>
      <c r="D344" s="344"/>
      <c r="E344" s="343"/>
      <c r="F344" s="343"/>
      <c r="G344" s="346"/>
    </row>
    <row r="345" spans="1:21" s="408" customFormat="1" ht="22.5" customHeight="1">
      <c r="A345" s="345">
        <f>+A321+1</f>
        <v>17</v>
      </c>
      <c r="B345" s="625" t="s">
        <v>323</v>
      </c>
      <c r="C345" s="625"/>
      <c r="D345" s="625"/>
      <c r="E345" s="625"/>
      <c r="F345" s="625"/>
      <c r="G345" s="409"/>
      <c r="I345" s="410"/>
      <c r="J345" s="410"/>
      <c r="K345" s="410"/>
      <c r="L345" s="410"/>
    </row>
    <row r="346" spans="1:21" s="408" customFormat="1" ht="20.25">
      <c r="A346" s="411">
        <f>+A345+0.01</f>
        <v>17.010000000000002</v>
      </c>
      <c r="B346" s="367" t="s">
        <v>558</v>
      </c>
      <c r="C346" s="349">
        <v>8</v>
      </c>
      <c r="D346" s="350" t="s">
        <v>3</v>
      </c>
      <c r="E346" s="349">
        <v>64900</v>
      </c>
      <c r="F346" s="384">
        <f>+C346*E346</f>
        <v>519200</v>
      </c>
      <c r="G346" s="409"/>
      <c r="I346" s="410"/>
      <c r="J346" s="410"/>
      <c r="K346" s="410"/>
      <c r="L346" s="410"/>
    </row>
    <row r="347" spans="1:21" s="408" customFormat="1" ht="20.25">
      <c r="A347" s="411">
        <f t="shared" ref="A347:A366" si="30">+A346+0.01</f>
        <v>17.020000000000003</v>
      </c>
      <c r="B347" s="367" t="s">
        <v>346</v>
      </c>
      <c r="C347" s="349">
        <v>8</v>
      </c>
      <c r="D347" s="350" t="s">
        <v>3</v>
      </c>
      <c r="E347" s="349">
        <v>2000</v>
      </c>
      <c r="F347" s="384">
        <f t="shared" ref="F347:F366" si="31">+C347*E347</f>
        <v>16000</v>
      </c>
      <c r="G347" s="409"/>
      <c r="I347" s="410"/>
      <c r="J347" s="410"/>
      <c r="K347" s="410"/>
      <c r="L347" s="410"/>
    </row>
    <row r="348" spans="1:21" s="408" customFormat="1" ht="20.25">
      <c r="A348" s="411">
        <f t="shared" si="30"/>
        <v>17.030000000000005</v>
      </c>
      <c r="B348" s="367" t="s">
        <v>347</v>
      </c>
      <c r="C348" s="349">
        <v>8</v>
      </c>
      <c r="D348" s="350" t="s">
        <v>3</v>
      </c>
      <c r="E348" s="349">
        <v>5000</v>
      </c>
      <c r="F348" s="384">
        <f t="shared" si="31"/>
        <v>40000</v>
      </c>
      <c r="G348" s="409"/>
      <c r="I348" s="410"/>
      <c r="J348" s="410"/>
      <c r="K348" s="410"/>
      <c r="L348" s="410"/>
    </row>
    <row r="349" spans="1:21" s="408" customFormat="1" ht="20.25">
      <c r="A349" s="411">
        <f t="shared" si="30"/>
        <v>17.040000000000006</v>
      </c>
      <c r="B349" s="367" t="s">
        <v>324</v>
      </c>
      <c r="C349" s="349">
        <v>8</v>
      </c>
      <c r="D349" s="350" t="s">
        <v>3</v>
      </c>
      <c r="E349" s="349">
        <v>1200</v>
      </c>
      <c r="F349" s="384">
        <f t="shared" si="31"/>
        <v>9600</v>
      </c>
      <c r="G349" s="409"/>
      <c r="I349" s="410"/>
      <c r="J349" s="410"/>
      <c r="K349" s="410"/>
      <c r="L349" s="410"/>
    </row>
    <row r="350" spans="1:21" s="408" customFormat="1" ht="20.25">
      <c r="A350" s="411">
        <f t="shared" si="30"/>
        <v>17.050000000000008</v>
      </c>
      <c r="B350" s="367" t="s">
        <v>348</v>
      </c>
      <c r="C350" s="349">
        <v>1</v>
      </c>
      <c r="D350" s="350" t="s">
        <v>73</v>
      </c>
      <c r="E350" s="349">
        <v>20000</v>
      </c>
      <c r="F350" s="384">
        <f t="shared" si="31"/>
        <v>20000</v>
      </c>
      <c r="G350" s="409"/>
      <c r="I350" s="410"/>
      <c r="J350" s="410"/>
      <c r="K350" s="410"/>
      <c r="L350" s="410"/>
    </row>
    <row r="351" spans="1:21" s="408" customFormat="1" ht="20.25">
      <c r="A351" s="411">
        <f t="shared" si="30"/>
        <v>17.060000000000009</v>
      </c>
      <c r="B351" s="367" t="s">
        <v>325</v>
      </c>
      <c r="C351" s="349">
        <v>8</v>
      </c>
      <c r="D351" s="350" t="s">
        <v>3</v>
      </c>
      <c r="E351" s="349">
        <v>5286.4</v>
      </c>
      <c r="F351" s="384">
        <f t="shared" si="31"/>
        <v>42291.199999999997</v>
      </c>
      <c r="G351" s="409"/>
      <c r="I351" s="410"/>
      <c r="J351" s="410"/>
      <c r="K351" s="410"/>
      <c r="L351" s="410"/>
    </row>
    <row r="352" spans="1:21" s="408" customFormat="1" ht="58.5">
      <c r="A352" s="411">
        <f t="shared" si="30"/>
        <v>17.070000000000011</v>
      </c>
      <c r="B352" s="367" t="s">
        <v>349</v>
      </c>
      <c r="C352" s="349">
        <v>32</v>
      </c>
      <c r="D352" s="350" t="s">
        <v>3</v>
      </c>
      <c r="E352" s="349">
        <v>20716.0092</v>
      </c>
      <c r="F352" s="384">
        <f t="shared" si="31"/>
        <v>662912.29440000001</v>
      </c>
      <c r="G352" s="409"/>
      <c r="I352" s="410"/>
      <c r="J352" s="410"/>
      <c r="K352" s="410"/>
      <c r="L352" s="410"/>
    </row>
    <row r="353" spans="1:12" s="408" customFormat="1" ht="58.5">
      <c r="A353" s="411">
        <f t="shared" si="30"/>
        <v>17.080000000000013</v>
      </c>
      <c r="B353" s="367" t="s">
        <v>326</v>
      </c>
      <c r="C353" s="349">
        <v>1</v>
      </c>
      <c r="D353" s="350" t="s">
        <v>3</v>
      </c>
      <c r="E353" s="349">
        <v>49465.599999999999</v>
      </c>
      <c r="F353" s="384">
        <f t="shared" si="31"/>
        <v>49465.599999999999</v>
      </c>
      <c r="G353" s="409"/>
      <c r="I353" s="410"/>
      <c r="J353" s="410"/>
      <c r="K353" s="410"/>
      <c r="L353" s="410"/>
    </row>
    <row r="354" spans="1:12" s="408" customFormat="1" ht="58.5">
      <c r="A354" s="411">
        <f t="shared" si="30"/>
        <v>17.090000000000014</v>
      </c>
      <c r="B354" s="367" t="s">
        <v>350</v>
      </c>
      <c r="C354" s="349">
        <v>115</v>
      </c>
      <c r="D354" s="350" t="s">
        <v>87</v>
      </c>
      <c r="E354" s="349">
        <v>154.6530665263158</v>
      </c>
      <c r="F354" s="384">
        <f t="shared" si="31"/>
        <v>17785.102650526318</v>
      </c>
      <c r="G354" s="409"/>
      <c r="I354" s="410"/>
      <c r="J354" s="410"/>
      <c r="K354" s="410"/>
      <c r="L354" s="410"/>
    </row>
    <row r="355" spans="1:12" s="408" customFormat="1" ht="58.5">
      <c r="A355" s="411">
        <f t="shared" si="30"/>
        <v>17.100000000000016</v>
      </c>
      <c r="B355" s="367" t="s">
        <v>351</v>
      </c>
      <c r="C355" s="349">
        <v>236</v>
      </c>
      <c r="D355" s="350" t="s">
        <v>87</v>
      </c>
      <c r="E355" s="349">
        <v>154.6530665263158</v>
      </c>
      <c r="F355" s="384">
        <f t="shared" si="31"/>
        <v>36498.123700210526</v>
      </c>
      <c r="G355" s="409"/>
      <c r="I355" s="410"/>
      <c r="J355" s="410"/>
      <c r="K355" s="410"/>
      <c r="L355" s="410"/>
    </row>
    <row r="356" spans="1:12" s="408" customFormat="1" ht="58.5">
      <c r="A356" s="411">
        <f t="shared" si="30"/>
        <v>17.110000000000017</v>
      </c>
      <c r="B356" s="367" t="s">
        <v>352</v>
      </c>
      <c r="C356" s="349">
        <v>360</v>
      </c>
      <c r="D356" s="350" t="s">
        <v>87</v>
      </c>
      <c r="E356" s="349">
        <v>181.47208547368422</v>
      </c>
      <c r="F356" s="384">
        <f t="shared" si="31"/>
        <v>65329.950770526317</v>
      </c>
      <c r="G356" s="409"/>
      <c r="I356" s="410"/>
      <c r="J356" s="410"/>
      <c r="K356" s="410"/>
      <c r="L356" s="410"/>
    </row>
    <row r="357" spans="1:12" s="408" customFormat="1" ht="58.5">
      <c r="A357" s="411">
        <f t="shared" si="30"/>
        <v>17.120000000000019</v>
      </c>
      <c r="B357" s="367" t="s">
        <v>353</v>
      </c>
      <c r="C357" s="349">
        <v>400</v>
      </c>
      <c r="D357" s="350" t="s">
        <v>87</v>
      </c>
      <c r="E357" s="349">
        <v>181.47208547368422</v>
      </c>
      <c r="F357" s="384">
        <f t="shared" si="31"/>
        <v>72588.83418947368</v>
      </c>
      <c r="G357" s="409"/>
      <c r="I357" s="410"/>
      <c r="J357" s="410"/>
      <c r="K357" s="410"/>
      <c r="L357" s="410"/>
    </row>
    <row r="358" spans="1:12" s="408" customFormat="1" ht="58.5">
      <c r="A358" s="411">
        <f t="shared" si="30"/>
        <v>17.13000000000002</v>
      </c>
      <c r="B358" s="367" t="s">
        <v>354</v>
      </c>
      <c r="C358" s="349">
        <v>115</v>
      </c>
      <c r="D358" s="350" t="s">
        <v>87</v>
      </c>
      <c r="E358" s="349">
        <v>154.6530665263158</v>
      </c>
      <c r="F358" s="384">
        <f t="shared" si="31"/>
        <v>17785.102650526318</v>
      </c>
      <c r="G358" s="409"/>
      <c r="I358" s="410"/>
      <c r="J358" s="410"/>
      <c r="K358" s="410"/>
      <c r="L358" s="410"/>
    </row>
    <row r="359" spans="1:12" s="408" customFormat="1" ht="58.5">
      <c r="A359" s="411">
        <f t="shared" si="30"/>
        <v>17.140000000000022</v>
      </c>
      <c r="B359" s="367" t="s">
        <v>355</v>
      </c>
      <c r="C359" s="349">
        <v>236</v>
      </c>
      <c r="D359" s="350" t="s">
        <v>87</v>
      </c>
      <c r="E359" s="349">
        <v>154.6530665263158</v>
      </c>
      <c r="F359" s="384">
        <f t="shared" si="31"/>
        <v>36498.123700210526</v>
      </c>
      <c r="G359" s="409"/>
      <c r="I359" s="410"/>
      <c r="J359" s="410"/>
      <c r="K359" s="410"/>
      <c r="L359" s="410"/>
    </row>
    <row r="360" spans="1:12" s="408" customFormat="1" ht="58.5">
      <c r="A360" s="411">
        <f t="shared" si="30"/>
        <v>17.150000000000023</v>
      </c>
      <c r="B360" s="367" t="s">
        <v>356</v>
      </c>
      <c r="C360" s="349">
        <v>360</v>
      </c>
      <c r="D360" s="350" t="s">
        <v>87</v>
      </c>
      <c r="E360" s="349">
        <v>181.47208547368422</v>
      </c>
      <c r="F360" s="384">
        <f t="shared" si="31"/>
        <v>65329.950770526317</v>
      </c>
      <c r="G360" s="409"/>
      <c r="I360" s="410"/>
      <c r="J360" s="410"/>
      <c r="K360" s="410"/>
      <c r="L360" s="410"/>
    </row>
    <row r="361" spans="1:12" s="408" customFormat="1" ht="58.5">
      <c r="A361" s="411">
        <f t="shared" si="30"/>
        <v>17.160000000000025</v>
      </c>
      <c r="B361" s="367" t="s">
        <v>357</v>
      </c>
      <c r="C361" s="349">
        <v>400</v>
      </c>
      <c r="D361" s="350" t="s">
        <v>87</v>
      </c>
      <c r="E361" s="349">
        <v>181.47208547368422</v>
      </c>
      <c r="F361" s="384">
        <f t="shared" si="31"/>
        <v>72588.83418947368</v>
      </c>
      <c r="G361" s="409"/>
      <c r="I361" s="410"/>
      <c r="J361" s="410"/>
      <c r="K361" s="410"/>
      <c r="L361" s="410"/>
    </row>
    <row r="362" spans="1:12" s="408" customFormat="1" ht="39">
      <c r="A362" s="411">
        <f t="shared" si="30"/>
        <v>17.170000000000027</v>
      </c>
      <c r="B362" s="367" t="s">
        <v>358</v>
      </c>
      <c r="C362" s="349">
        <v>8</v>
      </c>
      <c r="D362" s="350" t="s">
        <v>3</v>
      </c>
      <c r="E362" s="349">
        <v>758.57999999999993</v>
      </c>
      <c r="F362" s="384">
        <f t="shared" si="31"/>
        <v>6068.6399999999994</v>
      </c>
      <c r="G362" s="409"/>
      <c r="I362" s="410"/>
      <c r="J362" s="410"/>
      <c r="K362" s="410"/>
      <c r="L362" s="410"/>
    </row>
    <row r="363" spans="1:12" s="408" customFormat="1" ht="58.5">
      <c r="A363" s="411">
        <f t="shared" si="30"/>
        <v>17.180000000000028</v>
      </c>
      <c r="B363" s="367" t="s">
        <v>359</v>
      </c>
      <c r="C363" s="349">
        <v>150</v>
      </c>
      <c r="D363" s="350" t="s">
        <v>87</v>
      </c>
      <c r="E363" s="349">
        <v>471.66723999999999</v>
      </c>
      <c r="F363" s="384">
        <f t="shared" si="31"/>
        <v>70750.085999999996</v>
      </c>
      <c r="G363" s="409"/>
      <c r="I363" s="410"/>
      <c r="J363" s="410"/>
      <c r="K363" s="410"/>
      <c r="L363" s="410"/>
    </row>
    <row r="364" spans="1:12" s="408" customFormat="1" ht="58.5">
      <c r="A364" s="411">
        <f t="shared" si="30"/>
        <v>17.19000000000003</v>
      </c>
      <c r="B364" s="367" t="s">
        <v>360</v>
      </c>
      <c r="C364" s="349">
        <v>140</v>
      </c>
      <c r="D364" s="350" t="s">
        <v>87</v>
      </c>
      <c r="E364" s="349">
        <v>471.66723999999999</v>
      </c>
      <c r="F364" s="384">
        <f t="shared" si="31"/>
        <v>66033.4136</v>
      </c>
      <c r="G364" s="409"/>
      <c r="I364" s="410"/>
      <c r="J364" s="410"/>
      <c r="K364" s="410"/>
      <c r="L364" s="410"/>
    </row>
    <row r="365" spans="1:12" s="408" customFormat="1" ht="20.25">
      <c r="A365" s="411">
        <f t="shared" si="30"/>
        <v>17.200000000000031</v>
      </c>
      <c r="B365" s="367" t="s">
        <v>327</v>
      </c>
      <c r="C365" s="349">
        <v>1</v>
      </c>
      <c r="D365" s="350" t="s">
        <v>3</v>
      </c>
      <c r="E365" s="349">
        <v>28645.68</v>
      </c>
      <c r="F365" s="384">
        <f t="shared" si="31"/>
        <v>28645.68</v>
      </c>
      <c r="G365" s="409"/>
      <c r="I365" s="410"/>
      <c r="J365" s="410"/>
      <c r="K365" s="410"/>
      <c r="L365" s="410"/>
    </row>
    <row r="366" spans="1:12" s="408" customFormat="1" ht="20.25">
      <c r="A366" s="411">
        <f t="shared" si="30"/>
        <v>17.210000000000033</v>
      </c>
      <c r="B366" s="367" t="s">
        <v>328</v>
      </c>
      <c r="C366" s="349">
        <v>1</v>
      </c>
      <c r="D366" s="350" t="s">
        <v>3</v>
      </c>
      <c r="E366" s="349">
        <v>24000</v>
      </c>
      <c r="F366" s="384">
        <f t="shared" si="31"/>
        <v>24000</v>
      </c>
      <c r="G366" s="409"/>
      <c r="I366" s="410"/>
      <c r="J366" s="410"/>
      <c r="K366" s="410"/>
      <c r="L366" s="410"/>
    </row>
    <row r="367" spans="1:12" s="408" customFormat="1" ht="20.25">
      <c r="A367" s="412"/>
      <c r="B367" s="413"/>
      <c r="C367" s="414"/>
      <c r="D367" s="415"/>
      <c r="E367" s="416"/>
      <c r="F367" s="353" t="s">
        <v>33</v>
      </c>
      <c r="G367" s="417">
        <f>SUM(F346:F366)</f>
        <v>1939370.9366214736</v>
      </c>
      <c r="I367" s="410"/>
      <c r="J367" s="410"/>
      <c r="K367" s="410"/>
      <c r="L367" s="410"/>
    </row>
    <row r="368" spans="1:12" s="408" customFormat="1" ht="20.25">
      <c r="A368" s="418"/>
      <c r="B368" s="419"/>
      <c r="C368" s="420"/>
      <c r="D368" s="421"/>
      <c r="E368" s="422"/>
      <c r="F368" s="423"/>
      <c r="G368" s="409"/>
      <c r="I368" s="410"/>
      <c r="J368" s="410"/>
      <c r="K368" s="410"/>
      <c r="L368" s="410"/>
    </row>
    <row r="369" spans="1:12" s="408" customFormat="1" ht="22.5" customHeight="1">
      <c r="A369" s="345">
        <f>+A345+1</f>
        <v>18</v>
      </c>
      <c r="B369" s="625" t="s">
        <v>329</v>
      </c>
      <c r="C369" s="625"/>
      <c r="D369" s="625"/>
      <c r="E369" s="625"/>
      <c r="F369" s="625"/>
      <c r="G369" s="409"/>
      <c r="I369" s="410"/>
      <c r="J369" s="410"/>
      <c r="K369" s="410"/>
      <c r="L369" s="410"/>
    </row>
    <row r="370" spans="1:12" s="408" customFormat="1" ht="20.25">
      <c r="A370" s="411">
        <f>+A369+0.01</f>
        <v>18.010000000000002</v>
      </c>
      <c r="B370" s="367" t="s">
        <v>361</v>
      </c>
      <c r="C370" s="349">
        <v>8</v>
      </c>
      <c r="D370" s="350" t="s">
        <v>3</v>
      </c>
      <c r="E370" s="349">
        <v>23423</v>
      </c>
      <c r="F370" s="384">
        <f>+C370*E370</f>
        <v>187384</v>
      </c>
      <c r="G370" s="409"/>
      <c r="I370" s="410"/>
      <c r="J370" s="410"/>
      <c r="K370" s="410"/>
      <c r="L370" s="410"/>
    </row>
    <row r="371" spans="1:12" s="408" customFormat="1" ht="20.25">
      <c r="A371" s="411">
        <f t="shared" ref="A371:A381" si="32">+A370+0.01</f>
        <v>18.020000000000003</v>
      </c>
      <c r="B371" s="367" t="s">
        <v>362</v>
      </c>
      <c r="C371" s="349">
        <v>1</v>
      </c>
      <c r="D371" s="350" t="s">
        <v>3</v>
      </c>
      <c r="E371" s="349">
        <v>26550</v>
      </c>
      <c r="F371" s="384">
        <f t="shared" ref="F371:F381" si="33">+C371*E371</f>
        <v>26550</v>
      </c>
      <c r="G371" s="409"/>
      <c r="I371" s="410"/>
      <c r="J371" s="410"/>
      <c r="K371" s="410"/>
      <c r="L371" s="410"/>
    </row>
    <row r="372" spans="1:12" s="408" customFormat="1" ht="20.25">
      <c r="A372" s="411">
        <f t="shared" si="32"/>
        <v>18.030000000000005</v>
      </c>
      <c r="B372" s="367" t="s">
        <v>330</v>
      </c>
      <c r="C372" s="349">
        <v>1</v>
      </c>
      <c r="D372" s="350" t="s">
        <v>3</v>
      </c>
      <c r="E372" s="349">
        <v>12800</v>
      </c>
      <c r="F372" s="384">
        <f t="shared" si="33"/>
        <v>12800</v>
      </c>
      <c r="G372" s="409"/>
      <c r="I372" s="410"/>
      <c r="J372" s="410"/>
      <c r="K372" s="410"/>
      <c r="L372" s="410"/>
    </row>
    <row r="373" spans="1:12" s="408" customFormat="1" ht="39">
      <c r="A373" s="411">
        <f t="shared" si="32"/>
        <v>18.040000000000006</v>
      </c>
      <c r="B373" s="367" t="s">
        <v>331</v>
      </c>
      <c r="C373" s="349">
        <v>1</v>
      </c>
      <c r="D373" s="350" t="s">
        <v>3</v>
      </c>
      <c r="E373" s="349">
        <v>78555.707999999999</v>
      </c>
      <c r="F373" s="384">
        <f t="shared" si="33"/>
        <v>78555.707999999999</v>
      </c>
      <c r="G373" s="409"/>
      <c r="I373" s="410"/>
      <c r="J373" s="410"/>
      <c r="K373" s="410"/>
      <c r="L373" s="410"/>
    </row>
    <row r="374" spans="1:12" s="408" customFormat="1" ht="20.25">
      <c r="A374" s="411">
        <f t="shared" si="32"/>
        <v>18.050000000000008</v>
      </c>
      <c r="B374" s="367" t="s">
        <v>332</v>
      </c>
      <c r="C374" s="349">
        <v>1500</v>
      </c>
      <c r="D374" s="350" t="s">
        <v>87</v>
      </c>
      <c r="E374" s="349">
        <v>13</v>
      </c>
      <c r="F374" s="384">
        <f t="shared" si="33"/>
        <v>19500</v>
      </c>
      <c r="G374" s="409"/>
      <c r="I374" s="410"/>
      <c r="J374" s="410"/>
      <c r="K374" s="410"/>
      <c r="L374" s="410"/>
    </row>
    <row r="375" spans="1:12" s="408" customFormat="1" ht="20.25">
      <c r="A375" s="411">
        <f t="shared" si="32"/>
        <v>18.060000000000009</v>
      </c>
      <c r="B375" s="367" t="s">
        <v>333</v>
      </c>
      <c r="C375" s="349">
        <v>75</v>
      </c>
      <c r="D375" s="350" t="s">
        <v>87</v>
      </c>
      <c r="E375" s="349">
        <v>170</v>
      </c>
      <c r="F375" s="384">
        <f t="shared" si="33"/>
        <v>12750</v>
      </c>
      <c r="G375" s="409"/>
      <c r="I375" s="410"/>
      <c r="J375" s="410"/>
      <c r="K375" s="410"/>
      <c r="L375" s="410"/>
    </row>
    <row r="376" spans="1:12" s="408" customFormat="1" ht="20.25">
      <c r="A376" s="411">
        <f t="shared" si="32"/>
        <v>18.070000000000011</v>
      </c>
      <c r="B376" s="367" t="s">
        <v>334</v>
      </c>
      <c r="C376" s="349">
        <v>1</v>
      </c>
      <c r="D376" s="350" t="s">
        <v>3</v>
      </c>
      <c r="E376" s="349">
        <v>3800</v>
      </c>
      <c r="F376" s="384">
        <f t="shared" si="33"/>
        <v>3800</v>
      </c>
      <c r="G376" s="409"/>
      <c r="I376" s="410"/>
      <c r="J376" s="410"/>
      <c r="K376" s="410"/>
      <c r="L376" s="410"/>
    </row>
    <row r="377" spans="1:12" s="408" customFormat="1" ht="20.25">
      <c r="A377" s="411">
        <f t="shared" si="32"/>
        <v>18.080000000000013</v>
      </c>
      <c r="B377" s="367" t="s">
        <v>335</v>
      </c>
      <c r="C377" s="349">
        <v>1</v>
      </c>
      <c r="D377" s="350" t="s">
        <v>3</v>
      </c>
      <c r="E377" s="349">
        <v>4200</v>
      </c>
      <c r="F377" s="384">
        <f t="shared" si="33"/>
        <v>4200</v>
      </c>
      <c r="G377" s="409"/>
      <c r="I377" s="410"/>
      <c r="J377" s="410"/>
      <c r="K377" s="410"/>
      <c r="L377" s="410"/>
    </row>
    <row r="378" spans="1:12" s="408" customFormat="1" ht="20.25">
      <c r="A378" s="411">
        <f t="shared" si="32"/>
        <v>18.090000000000014</v>
      </c>
      <c r="B378" s="367" t="s">
        <v>346</v>
      </c>
      <c r="C378" s="349">
        <v>6</v>
      </c>
      <c r="D378" s="350" t="s">
        <v>3</v>
      </c>
      <c r="E378" s="349">
        <v>2000</v>
      </c>
      <c r="F378" s="384">
        <f t="shared" si="33"/>
        <v>12000</v>
      </c>
      <c r="G378" s="409"/>
      <c r="I378" s="410"/>
      <c r="J378" s="410"/>
      <c r="K378" s="410"/>
      <c r="L378" s="410"/>
    </row>
    <row r="379" spans="1:12" s="408" customFormat="1" ht="20.25">
      <c r="A379" s="411">
        <f t="shared" si="32"/>
        <v>18.100000000000016</v>
      </c>
      <c r="B379" s="367" t="s">
        <v>336</v>
      </c>
      <c r="C379" s="349">
        <v>8</v>
      </c>
      <c r="D379" s="350" t="s">
        <v>3</v>
      </c>
      <c r="E379" s="349">
        <v>3776</v>
      </c>
      <c r="F379" s="384">
        <f t="shared" si="33"/>
        <v>30208</v>
      </c>
      <c r="G379" s="409"/>
      <c r="I379" s="410"/>
      <c r="J379" s="410"/>
      <c r="K379" s="410"/>
      <c r="L379" s="410"/>
    </row>
    <row r="380" spans="1:12" s="408" customFormat="1" ht="20.25">
      <c r="A380" s="411">
        <f t="shared" si="32"/>
        <v>18.110000000000017</v>
      </c>
      <c r="B380" s="367" t="s">
        <v>337</v>
      </c>
      <c r="C380" s="349">
        <v>1</v>
      </c>
      <c r="D380" s="350" t="s">
        <v>3</v>
      </c>
      <c r="E380" s="349">
        <v>3776</v>
      </c>
      <c r="F380" s="384">
        <f t="shared" si="33"/>
        <v>3776</v>
      </c>
      <c r="G380" s="409"/>
      <c r="I380" s="410"/>
      <c r="J380" s="410"/>
      <c r="K380" s="410"/>
      <c r="L380" s="410"/>
    </row>
    <row r="381" spans="1:12" s="408" customFormat="1" ht="19.5" customHeight="1">
      <c r="A381" s="411">
        <f t="shared" si="32"/>
        <v>18.120000000000019</v>
      </c>
      <c r="B381" s="424" t="s">
        <v>363</v>
      </c>
      <c r="C381" s="349">
        <v>1</v>
      </c>
      <c r="D381" s="350" t="s">
        <v>73</v>
      </c>
      <c r="E381" s="349">
        <v>30000</v>
      </c>
      <c r="F381" s="384">
        <f t="shared" si="33"/>
        <v>30000</v>
      </c>
      <c r="G381" s="409"/>
      <c r="I381" s="410"/>
      <c r="J381" s="410"/>
      <c r="K381" s="410"/>
      <c r="L381" s="410"/>
    </row>
    <row r="382" spans="1:12" s="408" customFormat="1" ht="20.25">
      <c r="A382" s="412"/>
      <c r="B382" s="413"/>
      <c r="C382" s="414"/>
      <c r="D382" s="415"/>
      <c r="E382" s="416"/>
      <c r="F382" s="353" t="s">
        <v>33</v>
      </c>
      <c r="G382" s="417">
        <f>SUM(F370:F381)</f>
        <v>421523.70799999998</v>
      </c>
      <c r="I382" s="410"/>
      <c r="J382" s="410"/>
      <c r="K382" s="410"/>
      <c r="L382" s="410"/>
    </row>
    <row r="383" spans="1:12" s="408" customFormat="1" ht="20.25">
      <c r="A383" s="418"/>
      <c r="B383" s="419"/>
      <c r="C383" s="420"/>
      <c r="D383" s="421"/>
      <c r="E383" s="422"/>
      <c r="F383" s="423"/>
      <c r="G383" s="409"/>
      <c r="I383" s="410"/>
      <c r="J383" s="410"/>
      <c r="K383" s="410"/>
      <c r="L383" s="410"/>
    </row>
    <row r="384" spans="1:12" s="326" customFormat="1" ht="20.25">
      <c r="A384" s="345">
        <f>+A369+1</f>
        <v>19</v>
      </c>
      <c r="B384" s="644" t="s">
        <v>82</v>
      </c>
      <c r="C384" s="645"/>
      <c r="D384" s="645"/>
      <c r="E384" s="645"/>
      <c r="F384" s="646"/>
      <c r="G384" s="385"/>
    </row>
    <row r="385" spans="1:14" s="380" customFormat="1" ht="20.25">
      <c r="A385" s="411">
        <f>0.01+A384</f>
        <v>19.010000000000002</v>
      </c>
      <c r="B385" s="367" t="s">
        <v>364</v>
      </c>
      <c r="C385" s="425">
        <v>25</v>
      </c>
      <c r="D385" s="426" t="s">
        <v>13</v>
      </c>
      <c r="E385" s="402">
        <f>+G367+G382</f>
        <v>2360894.6446214737</v>
      </c>
      <c r="F385" s="402">
        <f>+C385%*E385</f>
        <v>590223.66115536843</v>
      </c>
      <c r="G385" s="385"/>
      <c r="I385" s="381"/>
      <c r="J385" s="381"/>
      <c r="K385" s="381"/>
      <c r="L385" s="381"/>
      <c r="M385" s="382"/>
    </row>
    <row r="386" spans="1:14" s="380" customFormat="1" ht="20.25">
      <c r="A386" s="412"/>
      <c r="B386" s="413"/>
      <c r="C386" s="414"/>
      <c r="D386" s="415"/>
      <c r="E386" s="416"/>
      <c r="F386" s="353" t="s">
        <v>33</v>
      </c>
      <c r="G386" s="417">
        <f>SUM(F383:F385)</f>
        <v>590223.66115536843</v>
      </c>
      <c r="I386" s="381"/>
      <c r="J386" s="381"/>
      <c r="K386" s="381"/>
      <c r="L386" s="381"/>
      <c r="M386" s="382"/>
    </row>
    <row r="387" spans="1:14" ht="19.5">
      <c r="A387" s="343"/>
      <c r="B387" s="343"/>
      <c r="C387" s="343"/>
      <c r="D387" s="344"/>
      <c r="E387" s="343"/>
      <c r="F387" s="343"/>
      <c r="G387" s="346"/>
    </row>
    <row r="388" spans="1:14" s="326" customFormat="1" ht="20.25">
      <c r="A388" s="360">
        <f>1+A321</f>
        <v>17</v>
      </c>
      <c r="B388" s="383" t="s">
        <v>458</v>
      </c>
      <c r="C388" s="362"/>
      <c r="D388" s="363"/>
      <c r="E388" s="362"/>
      <c r="F388" s="364"/>
      <c r="G388" s="346"/>
    </row>
    <row r="389" spans="1:14" s="355" customFormat="1" ht="39">
      <c r="A389" s="397">
        <f>+A388+0.01</f>
        <v>17.010000000000002</v>
      </c>
      <c r="B389" s="355" t="s">
        <v>533</v>
      </c>
      <c r="C389" s="402">
        <v>4</v>
      </c>
      <c r="D389" s="403" t="s">
        <v>3</v>
      </c>
      <c r="E389" s="402">
        <v>650</v>
      </c>
      <c r="F389" s="402">
        <f>+C389*E389</f>
        <v>2600</v>
      </c>
      <c r="G389" s="346"/>
      <c r="H389" s="404"/>
      <c r="I389" s="404"/>
      <c r="J389" s="404"/>
      <c r="K389" s="404"/>
      <c r="L389" s="404"/>
      <c r="M389" s="404"/>
      <c r="N389" s="405"/>
    </row>
    <row r="390" spans="1:14" ht="19.5">
      <c r="A390" s="397">
        <f t="shared" ref="A390:A399" si="34">+A389+0.01</f>
        <v>17.020000000000003</v>
      </c>
      <c r="B390" s="355" t="s">
        <v>489</v>
      </c>
      <c r="C390" s="349">
        <v>4</v>
      </c>
      <c r="D390" s="350" t="s">
        <v>3</v>
      </c>
      <c r="E390" s="349">
        <v>400</v>
      </c>
      <c r="F390" s="402">
        <f t="shared" ref="F390:F399" si="35">+C390*E390</f>
        <v>1600</v>
      </c>
      <c r="G390" s="346"/>
    </row>
    <row r="391" spans="1:14" s="355" customFormat="1" ht="19.5">
      <c r="A391" s="397">
        <f t="shared" si="34"/>
        <v>17.030000000000005</v>
      </c>
      <c r="B391" s="355" t="s">
        <v>500</v>
      </c>
      <c r="C391" s="402">
        <v>4</v>
      </c>
      <c r="D391" s="403" t="s">
        <v>3</v>
      </c>
      <c r="E391" s="402">
        <v>2000</v>
      </c>
      <c r="F391" s="402">
        <f t="shared" si="35"/>
        <v>8000</v>
      </c>
      <c r="G391" s="346"/>
      <c r="H391" s="404"/>
      <c r="I391" s="404"/>
      <c r="J391" s="404"/>
      <c r="K391" s="404"/>
      <c r="L391" s="404"/>
      <c r="M391" s="404"/>
      <c r="N391" s="405"/>
    </row>
    <row r="392" spans="1:14" ht="19.5">
      <c r="A392" s="397">
        <f t="shared" si="34"/>
        <v>17.040000000000006</v>
      </c>
      <c r="B392" s="355" t="s">
        <v>485</v>
      </c>
      <c r="C392" s="349">
        <v>5</v>
      </c>
      <c r="D392" s="350" t="s">
        <v>3</v>
      </c>
      <c r="E392" s="349">
        <v>1105</v>
      </c>
      <c r="F392" s="402">
        <f t="shared" si="35"/>
        <v>5525</v>
      </c>
      <c r="G392" s="346"/>
    </row>
    <row r="393" spans="1:14" s="355" customFormat="1" ht="19.5">
      <c r="A393" s="397">
        <f t="shared" si="34"/>
        <v>17.050000000000008</v>
      </c>
      <c r="B393" s="355" t="s">
        <v>484</v>
      </c>
      <c r="C393" s="402">
        <v>3</v>
      </c>
      <c r="D393" s="403" t="s">
        <v>3</v>
      </c>
      <c r="E393" s="402">
        <v>548</v>
      </c>
      <c r="F393" s="402">
        <f t="shared" si="35"/>
        <v>1644</v>
      </c>
      <c r="G393" s="346"/>
      <c r="H393" s="404"/>
      <c r="I393" s="404"/>
      <c r="J393" s="404"/>
      <c r="K393" s="404"/>
      <c r="L393" s="404"/>
      <c r="M393" s="404"/>
      <c r="N393" s="405"/>
    </row>
    <row r="394" spans="1:14" s="404" customFormat="1" ht="19.5">
      <c r="A394" s="397">
        <f t="shared" si="34"/>
        <v>17.060000000000009</v>
      </c>
      <c r="B394" s="355" t="s">
        <v>487</v>
      </c>
      <c r="C394" s="402">
        <v>1</v>
      </c>
      <c r="D394" s="403" t="s">
        <v>3</v>
      </c>
      <c r="E394" s="402">
        <v>6442.8</v>
      </c>
      <c r="F394" s="402">
        <f t="shared" si="35"/>
        <v>6442.8</v>
      </c>
      <c r="G394" s="346"/>
    </row>
    <row r="395" spans="1:14" s="404" customFormat="1" ht="19.5">
      <c r="A395" s="397">
        <f>+A394+0.01</f>
        <v>17.070000000000011</v>
      </c>
      <c r="B395" s="355" t="s">
        <v>486</v>
      </c>
      <c r="C395" s="402">
        <v>2</v>
      </c>
      <c r="D395" s="403" t="s">
        <v>3</v>
      </c>
      <c r="E395" s="402">
        <v>3700</v>
      </c>
      <c r="F395" s="402">
        <f t="shared" si="35"/>
        <v>7400</v>
      </c>
      <c r="G395" s="346"/>
    </row>
    <row r="396" spans="1:14" s="404" customFormat="1" ht="19.5">
      <c r="A396" s="397">
        <f>+A395+0.01</f>
        <v>17.080000000000013</v>
      </c>
      <c r="B396" s="355" t="s">
        <v>319</v>
      </c>
      <c r="C396" s="402">
        <v>30</v>
      </c>
      <c r="D396" s="403" t="s">
        <v>3</v>
      </c>
      <c r="E396" s="402" t="e">
        <f>+#REF!</f>
        <v>#REF!</v>
      </c>
      <c r="F396" s="402" t="e">
        <f t="shared" si="35"/>
        <v>#REF!</v>
      </c>
      <c r="G396" s="346"/>
    </row>
    <row r="397" spans="1:14" s="404" customFormat="1" ht="19.5">
      <c r="A397" s="397">
        <f>+A396+0.01</f>
        <v>17.090000000000014</v>
      </c>
      <c r="B397" s="355" t="s">
        <v>251</v>
      </c>
      <c r="C397" s="402">
        <v>1</v>
      </c>
      <c r="D397" s="403" t="s">
        <v>115</v>
      </c>
      <c r="E397" s="402">
        <f>SUM(F392:F395)*35%</f>
        <v>7354.1299999999992</v>
      </c>
      <c r="F397" s="402">
        <f t="shared" si="35"/>
        <v>7354.1299999999992</v>
      </c>
      <c r="G397" s="346"/>
    </row>
    <row r="398" spans="1:14" s="404" customFormat="1" ht="19.5">
      <c r="A398" s="397">
        <f>+A397+0.01</f>
        <v>17.100000000000016</v>
      </c>
      <c r="B398" s="355" t="s">
        <v>82</v>
      </c>
      <c r="C398" s="402">
        <v>1</v>
      </c>
      <c r="D398" s="403" t="s">
        <v>115</v>
      </c>
      <c r="E398" s="402" t="e">
        <f>SUM(F392:F397)*35%</f>
        <v>#REF!</v>
      </c>
      <c r="F398" s="402" t="e">
        <f t="shared" si="35"/>
        <v>#REF!</v>
      </c>
      <c r="G398" s="346"/>
    </row>
    <row r="399" spans="1:14" ht="19.5">
      <c r="A399" s="397">
        <f t="shared" si="34"/>
        <v>17.110000000000017</v>
      </c>
      <c r="B399" s="355" t="s">
        <v>534</v>
      </c>
      <c r="C399" s="349">
        <v>1</v>
      </c>
      <c r="D399" s="350" t="s">
        <v>115</v>
      </c>
      <c r="E399" s="349">
        <v>10000</v>
      </c>
      <c r="F399" s="402">
        <f t="shared" si="35"/>
        <v>10000</v>
      </c>
      <c r="G399" s="346"/>
    </row>
    <row r="400" spans="1:14" ht="20.25">
      <c r="A400" s="343"/>
      <c r="B400" s="343"/>
      <c r="C400" s="343"/>
      <c r="D400" s="344"/>
      <c r="E400" s="343"/>
      <c r="F400" s="353" t="s">
        <v>33</v>
      </c>
      <c r="G400" s="354" t="e">
        <f>SUM(F388:F399)</f>
        <v>#REF!</v>
      </c>
    </row>
    <row r="401" spans="1:14" ht="19.5">
      <c r="A401" s="343"/>
      <c r="B401" s="343"/>
      <c r="C401" s="343"/>
      <c r="D401" s="344"/>
      <c r="E401" s="343"/>
      <c r="F401" s="343"/>
      <c r="G401" s="346"/>
    </row>
    <row r="402" spans="1:14" s="326" customFormat="1" ht="20.25">
      <c r="A402" s="360">
        <f>1+A388</f>
        <v>18</v>
      </c>
      <c r="B402" s="383" t="s">
        <v>206</v>
      </c>
      <c r="C402" s="362"/>
      <c r="D402" s="363"/>
      <c r="E402" s="362"/>
      <c r="F402" s="364"/>
      <c r="G402" s="346"/>
    </row>
    <row r="403" spans="1:14" s="355" customFormat="1" ht="39">
      <c r="A403" s="397">
        <f>0.01+A402</f>
        <v>18.010000000000002</v>
      </c>
      <c r="B403" s="355" t="s">
        <v>497</v>
      </c>
      <c r="C403" s="402">
        <v>28</v>
      </c>
      <c r="D403" s="403" t="s">
        <v>3</v>
      </c>
      <c r="E403" s="402" t="e">
        <f>+#REF!</f>
        <v>#REF!</v>
      </c>
      <c r="F403" s="384" t="e">
        <f t="shared" ref="F403:F409" si="36">+C403*E403</f>
        <v>#REF!</v>
      </c>
      <c r="G403" s="346"/>
      <c r="H403" s="404"/>
      <c r="I403" s="404"/>
      <c r="J403" s="404"/>
      <c r="K403" s="404"/>
      <c r="L403" s="404"/>
      <c r="M403" s="404"/>
      <c r="N403" s="405"/>
    </row>
    <row r="404" spans="1:14" s="380" customFormat="1" ht="39">
      <c r="A404" s="397">
        <f t="shared" ref="A404:A409" si="37">0.01+A403</f>
        <v>18.020000000000003</v>
      </c>
      <c r="B404" s="367" t="s">
        <v>498</v>
      </c>
      <c r="C404" s="349">
        <v>2</v>
      </c>
      <c r="D404" s="350" t="s">
        <v>3</v>
      </c>
      <c r="E404" s="349" t="e">
        <f>+#REF!</f>
        <v>#REF!</v>
      </c>
      <c r="F404" s="384" t="e">
        <f t="shared" si="36"/>
        <v>#REF!</v>
      </c>
      <c r="G404" s="385"/>
      <c r="I404" s="381"/>
      <c r="J404" s="381"/>
      <c r="K404" s="381"/>
      <c r="L404" s="381"/>
      <c r="M404" s="382"/>
    </row>
    <row r="405" spans="1:14" ht="19.5">
      <c r="A405" s="397">
        <f t="shared" si="37"/>
        <v>18.030000000000005</v>
      </c>
      <c r="B405" s="355" t="s">
        <v>367</v>
      </c>
      <c r="C405" s="349">
        <v>3</v>
      </c>
      <c r="D405" s="350" t="s">
        <v>3</v>
      </c>
      <c r="E405" s="349" t="e">
        <f>+#REF!</f>
        <v>#REF!</v>
      </c>
      <c r="F405" s="384" t="e">
        <f t="shared" si="36"/>
        <v>#REF!</v>
      </c>
      <c r="G405" s="346"/>
    </row>
    <row r="406" spans="1:14" s="355" customFormat="1" ht="58.5">
      <c r="A406" s="397">
        <f t="shared" si="37"/>
        <v>18.040000000000006</v>
      </c>
      <c r="B406" s="355" t="s">
        <v>535</v>
      </c>
      <c r="C406" s="402">
        <f>4*1.8</f>
        <v>7.2</v>
      </c>
      <c r="D406" s="403" t="s">
        <v>1</v>
      </c>
      <c r="E406" s="402" t="e">
        <f>+E77</f>
        <v>#REF!</v>
      </c>
      <c r="F406" s="384" t="e">
        <f t="shared" si="36"/>
        <v>#REF!</v>
      </c>
      <c r="G406" s="346"/>
      <c r="H406" s="404"/>
      <c r="I406" s="404"/>
      <c r="J406" s="404"/>
      <c r="K406" s="404"/>
      <c r="L406" s="404"/>
      <c r="M406" s="404"/>
      <c r="N406" s="405"/>
    </row>
    <row r="407" spans="1:14" ht="19.5">
      <c r="A407" s="397">
        <f t="shared" si="37"/>
        <v>18.050000000000008</v>
      </c>
      <c r="B407" s="355" t="s">
        <v>536</v>
      </c>
      <c r="C407" s="349">
        <v>603.46</v>
      </c>
      <c r="D407" s="350" t="s">
        <v>1</v>
      </c>
      <c r="E407" s="349" t="e">
        <f>+#REF!</f>
        <v>#REF!</v>
      </c>
      <c r="F407" s="384" t="e">
        <f t="shared" si="36"/>
        <v>#REF!</v>
      </c>
      <c r="G407" s="346"/>
    </row>
    <row r="408" spans="1:14" ht="19.5">
      <c r="A408" s="397">
        <f t="shared" si="37"/>
        <v>18.060000000000009</v>
      </c>
      <c r="B408" s="355" t="s">
        <v>509</v>
      </c>
      <c r="C408" s="349">
        <f>+C407*0.1</f>
        <v>60.346000000000004</v>
      </c>
      <c r="D408" s="350" t="s">
        <v>46</v>
      </c>
      <c r="E408" s="349" t="e">
        <f>+#REF!</f>
        <v>#REF!</v>
      </c>
      <c r="F408" s="384" t="e">
        <f t="shared" si="36"/>
        <v>#REF!</v>
      </c>
      <c r="G408" s="346"/>
    </row>
    <row r="409" spans="1:14" s="355" customFormat="1" ht="19.5">
      <c r="A409" s="397">
        <f t="shared" si="37"/>
        <v>18.070000000000011</v>
      </c>
      <c r="B409" s="396" t="s">
        <v>559</v>
      </c>
      <c r="C409" s="402">
        <f>539*1.9*0.12</f>
        <v>122.89199999999998</v>
      </c>
      <c r="D409" s="350" t="s">
        <v>0</v>
      </c>
      <c r="E409" s="402" t="e">
        <f>+#REF!</f>
        <v>#REF!</v>
      </c>
      <c r="F409" s="384" t="e">
        <f t="shared" si="36"/>
        <v>#REF!</v>
      </c>
      <c r="G409" s="346"/>
      <c r="H409" s="404"/>
      <c r="I409" s="404"/>
      <c r="J409" s="404"/>
      <c r="K409" s="404"/>
      <c r="L409" s="404"/>
      <c r="M409" s="404"/>
      <c r="N409" s="405"/>
    </row>
    <row r="410" spans="1:14" ht="20.25">
      <c r="A410" s="343"/>
      <c r="B410" s="343"/>
      <c r="C410" s="427"/>
      <c r="D410" s="344"/>
      <c r="E410" s="343"/>
      <c r="F410" s="353" t="s">
        <v>33</v>
      </c>
      <c r="G410" s="354" t="e">
        <f>SUM(F403:F409)</f>
        <v>#REF!</v>
      </c>
    </row>
    <row r="411" spans="1:14" ht="19.5">
      <c r="A411" s="343"/>
      <c r="B411" s="343"/>
      <c r="C411" s="343"/>
      <c r="D411" s="428"/>
      <c r="E411" s="343"/>
      <c r="F411" s="343"/>
      <c r="G411" s="346"/>
    </row>
    <row r="412" spans="1:14" s="334" customFormat="1" ht="20.25">
      <c r="A412" s="627" t="s">
        <v>277</v>
      </c>
      <c r="B412" s="628"/>
      <c r="C412" s="628"/>
      <c r="D412" s="628"/>
      <c r="E412" s="628"/>
      <c r="F412" s="629"/>
      <c r="G412" s="429" t="e">
        <f>SUM(F7:F410)</f>
        <v>#REF!</v>
      </c>
      <c r="H412" s="430" t="e">
        <f>+G410+G400+G343+G319+G273+G306+G296+G287+G281+G248+G227+G181+G204+G159+G106+G26+G11</f>
        <v>#REF!</v>
      </c>
      <c r="I412" s="342"/>
      <c r="J412" s="342"/>
      <c r="K412" s="342"/>
      <c r="L412" s="342"/>
    </row>
    <row r="413" spans="1:14" s="408" customFormat="1" ht="20.25">
      <c r="A413" s="431"/>
      <c r="B413" s="432" t="s">
        <v>11</v>
      </c>
      <c r="C413" s="433"/>
      <c r="D413" s="434"/>
      <c r="E413" s="435"/>
      <c r="F413" s="436"/>
      <c r="G413" s="437"/>
      <c r="I413" s="410"/>
      <c r="J413" s="410"/>
      <c r="K413" s="410"/>
      <c r="L413" s="410"/>
    </row>
    <row r="414" spans="1:14" s="408" customFormat="1" ht="20.25">
      <c r="A414" s="438"/>
      <c r="B414" s="439" t="s">
        <v>12</v>
      </c>
      <c r="C414" s="440">
        <v>10</v>
      </c>
      <c r="D414" s="441" t="s">
        <v>13</v>
      </c>
      <c r="E414" s="409"/>
      <c r="F414" s="423"/>
      <c r="G414" s="442" t="e">
        <f t="shared" ref="G414:G422" si="38">+C414%*$G$412</f>
        <v>#REF!</v>
      </c>
      <c r="I414" s="410"/>
      <c r="J414" s="410"/>
      <c r="K414" s="410"/>
      <c r="L414" s="410"/>
    </row>
    <row r="415" spans="1:14" s="408" customFormat="1" ht="20.25">
      <c r="A415" s="438"/>
      <c r="B415" s="439" t="s">
        <v>15</v>
      </c>
      <c r="C415" s="440">
        <v>3</v>
      </c>
      <c r="D415" s="441" t="s">
        <v>13</v>
      </c>
      <c r="E415" s="409"/>
      <c r="F415" s="423"/>
      <c r="G415" s="442" t="e">
        <f t="shared" si="38"/>
        <v>#REF!</v>
      </c>
      <c r="H415" s="443"/>
      <c r="I415" s="410"/>
      <c r="J415" s="410"/>
      <c r="K415" s="410"/>
      <c r="L415" s="410"/>
    </row>
    <row r="416" spans="1:14" s="408" customFormat="1" ht="20.25">
      <c r="A416" s="438"/>
      <c r="B416" s="439" t="s">
        <v>16</v>
      </c>
      <c r="C416" s="440">
        <v>4</v>
      </c>
      <c r="D416" s="441" t="s">
        <v>13</v>
      </c>
      <c r="E416" s="409"/>
      <c r="F416" s="423"/>
      <c r="G416" s="442" t="e">
        <f t="shared" si="38"/>
        <v>#REF!</v>
      </c>
      <c r="H416" s="443"/>
      <c r="I416" s="410"/>
      <c r="J416" s="410"/>
      <c r="K416" s="410"/>
      <c r="L416" s="410"/>
    </row>
    <row r="417" spans="1:14" s="408" customFormat="1" ht="20.25">
      <c r="A417" s="438"/>
      <c r="B417" s="439" t="s">
        <v>17</v>
      </c>
      <c r="C417" s="440">
        <v>1</v>
      </c>
      <c r="D417" s="441" t="s">
        <v>13</v>
      </c>
      <c r="E417" s="409"/>
      <c r="F417" s="423"/>
      <c r="G417" s="442" t="e">
        <f t="shared" si="38"/>
        <v>#REF!</v>
      </c>
      <c r="H417" s="443"/>
      <c r="I417" s="410"/>
      <c r="J417" s="410"/>
      <c r="K417" s="410"/>
      <c r="L417" s="410"/>
    </row>
    <row r="418" spans="1:14" s="408" customFormat="1" ht="20.25">
      <c r="A418" s="438"/>
      <c r="B418" s="439" t="s">
        <v>14</v>
      </c>
      <c r="C418" s="440">
        <v>0.1</v>
      </c>
      <c r="D418" s="441" t="s">
        <v>13</v>
      </c>
      <c r="E418" s="409"/>
      <c r="F418" s="423"/>
      <c r="G418" s="442" t="e">
        <f t="shared" si="38"/>
        <v>#REF!</v>
      </c>
      <c r="H418" s="443"/>
      <c r="I418" s="410"/>
      <c r="J418" s="410"/>
      <c r="K418" s="410"/>
      <c r="L418" s="410"/>
    </row>
    <row r="419" spans="1:14" s="408" customFormat="1" ht="20.25">
      <c r="A419" s="438"/>
      <c r="B419" s="439" t="s">
        <v>18</v>
      </c>
      <c r="C419" s="440">
        <v>3.75</v>
      </c>
      <c r="D419" s="441" t="s">
        <v>13</v>
      </c>
      <c r="E419" s="409"/>
      <c r="F419" s="423"/>
      <c r="G419" s="442" t="e">
        <f t="shared" si="38"/>
        <v>#REF!</v>
      </c>
      <c r="H419" s="443"/>
      <c r="I419" s="410"/>
      <c r="J419" s="410"/>
      <c r="K419" s="410"/>
      <c r="L419" s="410"/>
    </row>
    <row r="420" spans="1:14" s="408" customFormat="1" ht="20.25">
      <c r="A420" s="438"/>
      <c r="B420" s="439" t="s">
        <v>19</v>
      </c>
      <c r="C420" s="440">
        <v>5</v>
      </c>
      <c r="D420" s="441" t="s">
        <v>13</v>
      </c>
      <c r="E420" s="409"/>
      <c r="F420" s="423"/>
      <c r="G420" s="442" t="e">
        <f t="shared" si="38"/>
        <v>#REF!</v>
      </c>
      <c r="H420" s="410"/>
      <c r="I420" s="410"/>
      <c r="J420" s="410"/>
      <c r="K420" s="410"/>
      <c r="L420" s="410"/>
    </row>
    <row r="421" spans="1:14" s="408" customFormat="1" ht="20.25">
      <c r="A421" s="438"/>
      <c r="B421" s="439" t="s">
        <v>278</v>
      </c>
      <c r="C421" s="440">
        <v>5</v>
      </c>
      <c r="D421" s="441" t="s">
        <v>13</v>
      </c>
      <c r="E421" s="409"/>
      <c r="F421" s="423"/>
      <c r="G421" s="442" t="e">
        <f t="shared" si="38"/>
        <v>#REF!</v>
      </c>
      <c r="I421" s="410"/>
      <c r="J421" s="410"/>
      <c r="K421" s="410"/>
      <c r="L421" s="410"/>
    </row>
    <row r="422" spans="1:14" s="408" customFormat="1" ht="20.25">
      <c r="A422" s="438"/>
      <c r="B422" s="439" t="s">
        <v>20</v>
      </c>
      <c r="C422" s="440">
        <v>18</v>
      </c>
      <c r="D422" s="441" t="s">
        <v>13</v>
      </c>
      <c r="E422" s="409"/>
      <c r="F422" s="423"/>
      <c r="G422" s="442" t="e">
        <f t="shared" si="38"/>
        <v>#REF!</v>
      </c>
      <c r="I422" s="410"/>
      <c r="J422" s="410"/>
      <c r="K422" s="410"/>
      <c r="L422" s="410"/>
    </row>
    <row r="423" spans="1:14" s="408" customFormat="1" ht="21">
      <c r="A423" s="444"/>
      <c r="B423" s="445"/>
      <c r="C423" s="446"/>
      <c r="D423" s="447"/>
      <c r="E423" s="448"/>
      <c r="F423" s="449"/>
      <c r="G423" s="450"/>
      <c r="I423" s="410"/>
      <c r="J423" s="410"/>
      <c r="K423" s="410"/>
      <c r="L423" s="410"/>
    </row>
    <row r="424" spans="1:14" s="334" customFormat="1" ht="20.25">
      <c r="A424" s="627" t="s">
        <v>279</v>
      </c>
      <c r="B424" s="628"/>
      <c r="C424" s="628"/>
      <c r="D424" s="628"/>
      <c r="E424" s="628"/>
      <c r="F424" s="629"/>
      <c r="G424" s="429" t="e">
        <f>+SUM(G414:G423)</f>
        <v>#REF!</v>
      </c>
      <c r="I424" s="342"/>
      <c r="J424" s="342"/>
      <c r="K424" s="342"/>
      <c r="L424" s="342"/>
    </row>
    <row r="425" spans="1:14" s="408" customFormat="1" ht="9.75" customHeight="1">
      <c r="A425" s="451"/>
      <c r="B425" s="452"/>
      <c r="C425" s="453"/>
      <c r="D425" s="454"/>
      <c r="E425" s="409"/>
      <c r="F425" s="423"/>
      <c r="G425" s="455"/>
      <c r="I425" s="410"/>
      <c r="J425" s="410"/>
      <c r="K425" s="410"/>
      <c r="L425" s="410"/>
    </row>
    <row r="426" spans="1:14" s="408" customFormat="1" ht="20.25">
      <c r="A426" s="627"/>
      <c r="B426" s="628" t="s">
        <v>34</v>
      </c>
      <c r="C426" s="628"/>
      <c r="D426" s="628"/>
      <c r="E426" s="628"/>
      <c r="F426" s="629"/>
      <c r="G426" s="429" t="e">
        <f>+G424+G412</f>
        <v>#REF!</v>
      </c>
      <c r="H426" s="430"/>
      <c r="I426" s="410"/>
      <c r="J426" s="410"/>
      <c r="K426" s="410"/>
      <c r="L426" s="410"/>
    </row>
    <row r="427" spans="1:14" ht="11.25" customHeight="1">
      <c r="A427" s="343"/>
      <c r="B427" s="343"/>
      <c r="C427" s="343"/>
      <c r="D427" s="344"/>
      <c r="E427" s="343"/>
      <c r="F427" s="343"/>
      <c r="G427" s="346"/>
    </row>
    <row r="428" spans="1:14" s="456" customFormat="1" ht="22.5">
      <c r="A428" s="640" t="s">
        <v>22</v>
      </c>
      <c r="B428" s="641"/>
      <c r="C428" s="641"/>
      <c r="D428" s="641"/>
      <c r="E428" s="641"/>
      <c r="F428" s="641"/>
      <c r="G428" s="642"/>
      <c r="H428" s="457"/>
      <c r="I428" s="458"/>
      <c r="J428" s="458"/>
      <c r="K428" s="459"/>
      <c r="L428" s="460"/>
    </row>
    <row r="429" spans="1:14" s="457" customFormat="1" ht="50.25" customHeight="1">
      <c r="A429" s="461">
        <v>1</v>
      </c>
      <c r="B429" s="626" t="s">
        <v>543</v>
      </c>
      <c r="C429" s="626"/>
      <c r="D429" s="626"/>
      <c r="E429" s="626"/>
      <c r="F429" s="626"/>
      <c r="G429" s="626"/>
      <c r="H429" s="462"/>
      <c r="I429" s="458"/>
      <c r="J429" s="458"/>
      <c r="K429" s="459"/>
      <c r="L429" s="463"/>
      <c r="M429" s="464"/>
      <c r="N429" s="464"/>
    </row>
    <row r="430" spans="1:14" s="457" customFormat="1" ht="24">
      <c r="A430" s="465">
        <f>+A429+1</f>
        <v>2</v>
      </c>
      <c r="B430" s="466" t="s">
        <v>544</v>
      </c>
      <c r="C430" s="466"/>
      <c r="D430" s="466"/>
      <c r="E430" s="466"/>
      <c r="F430" s="466"/>
      <c r="G430" s="466"/>
      <c r="H430" s="462"/>
      <c r="I430" s="458"/>
      <c r="J430" s="458"/>
      <c r="K430" s="459"/>
    </row>
    <row r="431" spans="1:14" s="457" customFormat="1" ht="51" customHeight="1">
      <c r="A431" s="465">
        <f>+A430+1</f>
        <v>3</v>
      </c>
      <c r="B431" s="643" t="s">
        <v>24</v>
      </c>
      <c r="C431" s="643"/>
      <c r="D431" s="643"/>
      <c r="E431" s="643"/>
      <c r="F431" s="643"/>
      <c r="G431" s="643"/>
      <c r="H431" s="462"/>
      <c r="I431" s="458"/>
      <c r="J431" s="458"/>
      <c r="K431" s="459"/>
    </row>
    <row r="432" spans="1:14" s="457" customFormat="1" ht="24" customHeight="1">
      <c r="A432" s="465">
        <f>+A431+1</f>
        <v>4</v>
      </c>
      <c r="B432" s="466" t="s">
        <v>25</v>
      </c>
      <c r="C432" s="466"/>
      <c r="D432" s="466"/>
      <c r="E432" s="466"/>
      <c r="F432" s="466"/>
      <c r="G432" s="466"/>
      <c r="H432" s="462"/>
      <c r="I432" s="458"/>
      <c r="J432" s="458"/>
      <c r="K432" s="459"/>
    </row>
    <row r="433" spans="1:14" s="457" customFormat="1" ht="24" customHeight="1">
      <c r="A433" s="465">
        <f>+A432+1</f>
        <v>5</v>
      </c>
      <c r="B433" s="466" t="s">
        <v>545</v>
      </c>
      <c r="C433" s="466"/>
      <c r="D433" s="466"/>
      <c r="E433" s="466"/>
      <c r="F433" s="466"/>
      <c r="G433" s="466"/>
      <c r="H433" s="462"/>
      <c r="I433" s="458"/>
      <c r="J433" s="458"/>
      <c r="K433" s="459"/>
    </row>
    <row r="434" spans="1:14" s="457" customFormat="1" ht="24" customHeight="1">
      <c r="A434" s="465"/>
      <c r="B434" s="466"/>
      <c r="C434" s="466"/>
      <c r="D434" s="466"/>
      <c r="E434" s="466"/>
      <c r="F434" s="466"/>
      <c r="G434" s="466"/>
      <c r="H434" s="462"/>
      <c r="I434" s="458"/>
      <c r="J434" s="458"/>
      <c r="K434" s="459"/>
    </row>
    <row r="435" spans="1:14" s="457" customFormat="1" ht="24" customHeight="1">
      <c r="A435" s="465"/>
      <c r="B435" s="466"/>
      <c r="C435" s="466"/>
      <c r="D435" s="466"/>
      <c r="E435" s="466"/>
      <c r="F435" s="466"/>
      <c r="G435" s="466"/>
      <c r="H435" s="462"/>
      <c r="I435" s="458"/>
      <c r="J435" s="458"/>
      <c r="K435" s="459"/>
    </row>
    <row r="436" spans="1:14" s="457" customFormat="1" ht="24">
      <c r="A436" s="467"/>
      <c r="B436" s="468"/>
      <c r="C436" s="469"/>
      <c r="D436" s="469"/>
      <c r="E436" s="470"/>
      <c r="F436" s="471"/>
      <c r="G436" s="472"/>
      <c r="H436" s="473"/>
      <c r="I436" s="474"/>
      <c r="J436" s="474"/>
      <c r="K436" s="474"/>
      <c r="L436" s="474"/>
      <c r="M436" s="473"/>
      <c r="N436" s="473"/>
    </row>
    <row r="437" spans="1:14" s="457" customFormat="1" ht="24">
      <c r="A437" s="475"/>
      <c r="B437" s="476" t="s">
        <v>546</v>
      </c>
      <c r="C437" s="477"/>
      <c r="D437" s="478"/>
      <c r="E437" s="479"/>
      <c r="F437" s="480" t="s">
        <v>547</v>
      </c>
      <c r="G437" s="481"/>
      <c r="H437" s="462"/>
      <c r="I437" s="458"/>
      <c r="J437" s="458"/>
      <c r="K437" s="459"/>
    </row>
    <row r="438" spans="1:14" s="457" customFormat="1" ht="24">
      <c r="A438" s="475"/>
      <c r="B438" s="476" t="s">
        <v>548</v>
      </c>
      <c r="C438" s="477"/>
      <c r="D438" s="478"/>
      <c r="E438" s="479"/>
      <c r="F438" s="482" t="s">
        <v>549</v>
      </c>
      <c r="G438" s="481"/>
      <c r="H438" s="462"/>
      <c r="I438" s="458"/>
      <c r="J438" s="458"/>
      <c r="K438" s="459"/>
    </row>
    <row r="439" spans="1:14" s="457" customFormat="1" ht="24">
      <c r="A439" s="475"/>
      <c r="B439" s="483" t="s">
        <v>550</v>
      </c>
      <c r="C439" s="477"/>
      <c r="D439" s="478"/>
      <c r="E439" s="479"/>
      <c r="F439" s="484" t="s">
        <v>551</v>
      </c>
      <c r="G439" s="481"/>
      <c r="H439" s="462"/>
      <c r="I439" s="458"/>
      <c r="J439" s="458"/>
      <c r="K439" s="459"/>
    </row>
    <row r="440" spans="1:14" s="457" customFormat="1" ht="24">
      <c r="A440" s="485"/>
      <c r="B440" s="476" t="s">
        <v>552</v>
      </c>
      <c r="C440" s="486"/>
      <c r="D440" s="487"/>
      <c r="E440" s="488"/>
      <c r="F440" s="482" t="s">
        <v>553</v>
      </c>
      <c r="G440" s="489"/>
      <c r="H440" s="462"/>
      <c r="I440" s="458"/>
      <c r="J440" s="458"/>
      <c r="K440" s="459"/>
    </row>
    <row r="441" spans="1:14" s="457" customFormat="1" ht="24">
      <c r="A441" s="485"/>
      <c r="B441" s="476"/>
      <c r="C441" s="486"/>
      <c r="D441" s="487"/>
      <c r="E441" s="488"/>
      <c r="F441" s="482"/>
      <c r="G441" s="489"/>
      <c r="H441" s="462"/>
      <c r="I441" s="458"/>
      <c r="J441" s="458"/>
      <c r="K441" s="459"/>
    </row>
    <row r="442" spans="1:14" s="457" customFormat="1" ht="24">
      <c r="A442" s="485"/>
      <c r="B442" s="476"/>
      <c r="C442" s="486"/>
      <c r="D442" s="487"/>
      <c r="E442" s="488"/>
      <c r="F442" s="482"/>
      <c r="G442" s="489"/>
      <c r="H442" s="462"/>
      <c r="I442" s="458"/>
      <c r="J442" s="458"/>
      <c r="K442" s="459"/>
    </row>
    <row r="443" spans="1:14" s="457" customFormat="1" ht="22.5">
      <c r="A443" s="490"/>
      <c r="B443" s="490"/>
      <c r="C443" s="630"/>
      <c r="D443" s="630"/>
      <c r="E443" s="630"/>
      <c r="F443" s="630"/>
      <c r="G443" s="630"/>
      <c r="H443" s="462"/>
      <c r="I443" s="458"/>
      <c r="J443" s="458"/>
      <c r="K443" s="459"/>
    </row>
    <row r="444" spans="1:14" s="457" customFormat="1" ht="24">
      <c r="A444" s="491"/>
      <c r="B444" s="492"/>
      <c r="C444" s="480" t="s">
        <v>554</v>
      </c>
      <c r="D444" s="493"/>
      <c r="E444" s="493"/>
      <c r="F444" s="493"/>
      <c r="G444" s="494"/>
      <c r="H444" s="462"/>
      <c r="I444" s="458"/>
      <c r="J444" s="458"/>
      <c r="K444" s="495"/>
    </row>
    <row r="445" spans="1:14" s="457" customFormat="1" ht="24">
      <c r="A445" s="491"/>
      <c r="B445" s="496"/>
      <c r="C445" s="482" t="s">
        <v>555</v>
      </c>
      <c r="D445" s="497"/>
      <c r="E445" s="498"/>
      <c r="F445" s="499"/>
      <c r="G445" s="500"/>
      <c r="H445" s="462"/>
      <c r="I445" s="458"/>
      <c r="J445" s="458"/>
      <c r="K445" s="459"/>
    </row>
    <row r="446" spans="1:14" s="457" customFormat="1" ht="24">
      <c r="A446" s="491"/>
      <c r="B446" s="496"/>
      <c r="C446" s="484" t="s">
        <v>556</v>
      </c>
      <c r="D446" s="497"/>
      <c r="E446" s="498"/>
      <c r="F446" s="499"/>
      <c r="G446" s="500"/>
      <c r="H446" s="462"/>
      <c r="I446" s="458"/>
      <c r="J446" s="458"/>
      <c r="K446" s="459"/>
    </row>
    <row r="447" spans="1:14" s="457" customFormat="1" ht="24">
      <c r="A447" s="491"/>
      <c r="B447" s="496"/>
      <c r="C447" s="482" t="s">
        <v>557</v>
      </c>
      <c r="D447" s="497"/>
      <c r="E447" s="498"/>
      <c r="F447" s="499"/>
      <c r="G447" s="500"/>
      <c r="H447" s="462"/>
      <c r="I447" s="458"/>
      <c r="J447" s="458"/>
      <c r="K447" s="459"/>
    </row>
    <row r="448" spans="1:14" ht="19.5">
      <c r="A448" s="343"/>
      <c r="B448" s="343"/>
      <c r="C448" s="343"/>
      <c r="D448" s="344"/>
      <c r="E448" s="343"/>
      <c r="F448" s="343"/>
      <c r="G448" s="346"/>
    </row>
    <row r="449" spans="1:7" ht="19.5">
      <c r="A449" s="343"/>
      <c r="B449" s="343"/>
      <c r="C449" s="343"/>
      <c r="D449" s="344"/>
      <c r="E449" s="343"/>
      <c r="F449" s="343"/>
      <c r="G449" s="346"/>
    </row>
    <row r="450" spans="1:7" ht="19.5">
      <c r="A450" s="343"/>
      <c r="B450" s="343"/>
      <c r="C450" s="343"/>
      <c r="D450" s="344"/>
      <c r="E450" s="343"/>
      <c r="F450" s="343"/>
      <c r="G450" s="346"/>
    </row>
    <row r="451" spans="1:7" ht="19.5">
      <c r="A451" s="343"/>
      <c r="B451" s="343"/>
      <c r="C451" s="343"/>
      <c r="D451" s="344"/>
      <c r="E451" s="343"/>
      <c r="F451" s="343"/>
      <c r="G451" s="346"/>
    </row>
    <row r="452" spans="1:7" ht="19.5">
      <c r="A452" s="343"/>
      <c r="B452" s="343"/>
      <c r="C452" s="343"/>
      <c r="D452" s="344"/>
      <c r="E452" s="343"/>
      <c r="F452" s="343"/>
      <c r="G452" s="346"/>
    </row>
    <row r="453" spans="1:7" ht="19.5">
      <c r="A453" s="343"/>
      <c r="B453" s="343"/>
      <c r="C453" s="343"/>
      <c r="D453" s="344"/>
      <c r="E453" s="343"/>
      <c r="F453" s="343"/>
      <c r="G453" s="346"/>
    </row>
    <row r="454" spans="1:7" ht="19.5">
      <c r="A454" s="343"/>
      <c r="B454" s="343"/>
      <c r="C454" s="343"/>
      <c r="D454" s="344"/>
      <c r="E454" s="343"/>
      <c r="F454" s="343"/>
      <c r="G454" s="346"/>
    </row>
    <row r="455" spans="1:7" ht="19.5">
      <c r="A455" s="343"/>
      <c r="B455" s="343"/>
      <c r="C455" s="343"/>
      <c r="D455" s="344"/>
      <c r="E455" s="343"/>
      <c r="F455" s="343"/>
      <c r="G455" s="346"/>
    </row>
    <row r="456" spans="1:7" ht="19.5">
      <c r="A456" s="343"/>
      <c r="B456" s="343"/>
      <c r="C456" s="343"/>
      <c r="D456" s="344"/>
      <c r="E456" s="343"/>
      <c r="F456" s="343"/>
      <c r="G456" s="346"/>
    </row>
    <row r="457" spans="1:7" ht="19.5">
      <c r="A457" s="343"/>
      <c r="B457" s="343"/>
      <c r="C457" s="343"/>
      <c r="D457" s="344"/>
      <c r="E457" s="343"/>
      <c r="F457" s="343"/>
      <c r="G457" s="346"/>
    </row>
    <row r="458" spans="1:7" ht="19.5">
      <c r="A458" s="343"/>
      <c r="B458" s="343"/>
      <c r="C458" s="343"/>
      <c r="D458" s="344"/>
      <c r="E458" s="343"/>
      <c r="F458" s="343"/>
      <c r="G458" s="346"/>
    </row>
    <row r="459" spans="1:7" ht="19.5">
      <c r="A459" s="343"/>
      <c r="B459" s="343"/>
      <c r="C459" s="343"/>
      <c r="D459" s="344"/>
      <c r="E459" s="343"/>
      <c r="F459" s="343"/>
      <c r="G459" s="346"/>
    </row>
    <row r="460" spans="1:7" ht="19.5">
      <c r="A460" s="343"/>
      <c r="B460" s="343"/>
      <c r="C460" s="343"/>
      <c r="D460" s="344"/>
      <c r="E460" s="343"/>
      <c r="F460" s="343"/>
      <c r="G460" s="346"/>
    </row>
    <row r="461" spans="1:7" ht="19.5">
      <c r="A461" s="343"/>
      <c r="B461" s="343"/>
      <c r="C461" s="343"/>
      <c r="D461" s="344"/>
      <c r="E461" s="343"/>
      <c r="F461" s="343"/>
      <c r="G461" s="346"/>
    </row>
    <row r="462" spans="1:7" ht="19.5">
      <c r="A462" s="343"/>
      <c r="B462" s="343"/>
      <c r="C462" s="343"/>
      <c r="D462" s="344"/>
      <c r="E462" s="343"/>
      <c r="F462" s="343"/>
      <c r="G462" s="346"/>
    </row>
    <row r="463" spans="1:7" ht="19.5">
      <c r="A463" s="343"/>
      <c r="B463" s="343"/>
      <c r="C463" s="343"/>
      <c r="D463" s="344"/>
      <c r="E463" s="343"/>
      <c r="F463" s="343"/>
      <c r="G463" s="346"/>
    </row>
    <row r="464" spans="1:7" ht="19.5">
      <c r="A464" s="343"/>
      <c r="B464" s="343"/>
      <c r="C464" s="343"/>
      <c r="D464" s="344"/>
      <c r="E464" s="343"/>
      <c r="F464" s="343"/>
      <c r="G464" s="346"/>
    </row>
    <row r="465" spans="1:7" ht="19.5">
      <c r="A465" s="343"/>
      <c r="B465" s="343"/>
      <c r="C465" s="343"/>
      <c r="D465" s="344"/>
      <c r="E465" s="343"/>
      <c r="F465" s="343"/>
      <c r="G465" s="346"/>
    </row>
    <row r="466" spans="1:7" ht="19.5">
      <c r="A466" s="343"/>
      <c r="B466" s="343"/>
      <c r="C466" s="343"/>
      <c r="D466" s="344"/>
      <c r="E466" s="343"/>
      <c r="F466" s="343"/>
      <c r="G466" s="346"/>
    </row>
    <row r="467" spans="1:7" ht="19.5">
      <c r="A467" s="343"/>
      <c r="B467" s="343"/>
      <c r="C467" s="343"/>
      <c r="D467" s="344"/>
      <c r="E467" s="343"/>
      <c r="F467" s="343"/>
      <c r="G467" s="346"/>
    </row>
    <row r="468" spans="1:7" ht="19.5">
      <c r="A468" s="343"/>
      <c r="B468" s="343"/>
      <c r="C468" s="343"/>
      <c r="D468" s="344"/>
      <c r="E468" s="343"/>
      <c r="F468" s="343"/>
      <c r="G468" s="346"/>
    </row>
    <row r="469" spans="1:7" ht="19.5">
      <c r="A469" s="343"/>
      <c r="B469" s="343"/>
      <c r="C469" s="343"/>
      <c r="D469" s="344"/>
      <c r="E469" s="343"/>
      <c r="F469" s="343"/>
      <c r="G469" s="346"/>
    </row>
    <row r="470" spans="1:7" ht="19.5">
      <c r="A470" s="343"/>
      <c r="B470" s="343"/>
      <c r="C470" s="343"/>
      <c r="D470" s="344"/>
      <c r="E470" s="343"/>
      <c r="F470" s="343"/>
      <c r="G470" s="346"/>
    </row>
    <row r="471" spans="1:7" ht="19.5">
      <c r="A471" s="343"/>
      <c r="B471" s="343"/>
      <c r="C471" s="343"/>
      <c r="D471" s="344"/>
      <c r="E471" s="343"/>
      <c r="F471" s="343"/>
      <c r="G471" s="346"/>
    </row>
    <row r="472" spans="1:7" ht="19.5">
      <c r="A472" s="343"/>
      <c r="B472" s="343"/>
      <c r="C472" s="343"/>
      <c r="D472" s="344"/>
      <c r="E472" s="343"/>
      <c r="F472" s="343"/>
      <c r="G472" s="346"/>
    </row>
    <row r="473" spans="1:7" ht="19.5">
      <c r="A473" s="343"/>
      <c r="B473" s="343"/>
      <c r="C473" s="343"/>
      <c r="D473" s="344"/>
      <c r="E473" s="343"/>
      <c r="F473" s="343"/>
      <c r="G473" s="346"/>
    </row>
    <row r="474" spans="1:7" ht="19.5">
      <c r="A474" s="343"/>
      <c r="B474" s="343"/>
      <c r="C474" s="343"/>
      <c r="D474" s="344"/>
      <c r="E474" s="343"/>
      <c r="F474" s="343"/>
      <c r="G474" s="346"/>
    </row>
    <row r="475" spans="1:7" ht="19.5">
      <c r="A475" s="343"/>
      <c r="B475" s="343"/>
      <c r="C475" s="343"/>
      <c r="D475" s="344"/>
      <c r="E475" s="343"/>
      <c r="F475" s="343"/>
      <c r="G475" s="346"/>
    </row>
    <row r="476" spans="1:7" ht="19.5">
      <c r="A476" s="343"/>
      <c r="B476" s="343"/>
      <c r="C476" s="343"/>
      <c r="D476" s="344"/>
      <c r="E476" s="343"/>
      <c r="F476" s="343"/>
      <c r="G476" s="346"/>
    </row>
    <row r="477" spans="1:7" ht="19.5">
      <c r="A477" s="343"/>
      <c r="B477" s="343"/>
      <c r="C477" s="343"/>
      <c r="D477" s="344"/>
      <c r="E477" s="343"/>
      <c r="F477" s="343"/>
      <c r="G477" s="346"/>
    </row>
    <row r="478" spans="1:7" ht="19.5">
      <c r="A478" s="343"/>
      <c r="B478" s="343"/>
      <c r="C478" s="343"/>
      <c r="D478" s="344"/>
      <c r="E478" s="343"/>
      <c r="F478" s="343"/>
      <c r="G478" s="346"/>
    </row>
    <row r="479" spans="1:7" ht="19.5">
      <c r="G479" s="346"/>
    </row>
    <row r="480" spans="1:7" ht="19.5">
      <c r="G480" s="346"/>
    </row>
    <row r="481" spans="7:7" ht="19.5">
      <c r="G481" s="346"/>
    </row>
    <row r="482" spans="7:7" ht="19.5">
      <c r="G482" s="346"/>
    </row>
    <row r="483" spans="7:7" ht="19.5">
      <c r="G483" s="346"/>
    </row>
    <row r="492" spans="7:7" ht="18" customHeight="1"/>
    <row r="493" spans="7:7" ht="18" customHeight="1"/>
    <row r="494" spans="7:7" ht="18" customHeight="1"/>
    <row r="495" spans="7:7" ht="18" customHeight="1"/>
    <row r="496" spans="7:7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</sheetData>
  <mergeCells count="16">
    <mergeCell ref="B28:F28"/>
    <mergeCell ref="B429:G429"/>
    <mergeCell ref="A424:F424"/>
    <mergeCell ref="C443:G443"/>
    <mergeCell ref="A1:G1"/>
    <mergeCell ref="A2:G2"/>
    <mergeCell ref="A3:G3"/>
    <mergeCell ref="B7:F7"/>
    <mergeCell ref="B13:F13"/>
    <mergeCell ref="A412:F412"/>
    <mergeCell ref="A428:G428"/>
    <mergeCell ref="B345:F345"/>
    <mergeCell ref="B431:G431"/>
    <mergeCell ref="B384:F384"/>
    <mergeCell ref="B369:F369"/>
    <mergeCell ref="A426:F426"/>
  </mergeCells>
  <pageMargins left="0.23622047244094491" right="0.15748031496062992" top="1.6141732283464567" bottom="0.17" header="0.31496062992125984" footer="0.24"/>
  <pageSetup paperSize="9" scale="55"/>
  <headerFooter>
    <oddHeader>&amp;C&amp;"Forte,Negrita"&amp;16&amp;G
Presidencia de la Republica
Comisión Presidencial En  Apoyo Del Desarrollo Provincial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20"/>
  <sheetViews>
    <sheetView zoomScale="70" workbookViewId="0">
      <selection activeCell="E71" sqref="E71"/>
    </sheetView>
  </sheetViews>
  <sheetFormatPr baseColWidth="10" defaultColWidth="11" defaultRowHeight="20.25"/>
  <cols>
    <col min="1" max="1" width="13" style="501" customWidth="1"/>
    <col min="2" max="2" width="75.140625" style="502" customWidth="1"/>
    <col min="3" max="3" width="15.140625" style="410" customWidth="1"/>
    <col min="4" max="4" width="12.42578125" style="503" customWidth="1"/>
    <col min="5" max="5" width="20.140625" style="410" customWidth="1"/>
    <col min="6" max="6" width="17.28515625" style="410" customWidth="1"/>
    <col min="7" max="7" width="33.140625" style="408" customWidth="1"/>
    <col min="8" max="8" width="31.28515625" style="408" customWidth="1"/>
    <col min="9" max="9" width="23.5703125" style="408" customWidth="1"/>
    <col min="10" max="10" width="16.7109375" style="408" customWidth="1"/>
    <col min="11" max="12" width="11.42578125" style="408" customWidth="1"/>
    <col min="13" max="13" width="13.5703125" style="408" customWidth="1"/>
    <col min="14" max="254" width="11.42578125" style="408"/>
    <col min="255" max="255" width="10.140625" style="408" customWidth="1"/>
    <col min="256" max="256" width="71.5703125" style="408" customWidth="1"/>
    <col min="257" max="257" width="13.7109375" style="408" customWidth="1"/>
    <col min="258" max="258" width="10.7109375" style="408" customWidth="1"/>
    <col min="259" max="259" width="13.5703125" style="408" customWidth="1"/>
    <col min="260" max="260" width="16" style="408" customWidth="1"/>
    <col min="261" max="261" width="23.7109375" style="408" customWidth="1"/>
    <col min="262" max="262" width="16.5703125" style="408" bestFit="1" customWidth="1"/>
    <col min="263" max="263" width="17.42578125" style="408" customWidth="1"/>
    <col min="264" max="264" width="20.140625" style="408" customWidth="1"/>
    <col min="265" max="265" width="23.5703125" style="408" customWidth="1"/>
    <col min="266" max="266" width="16.7109375" style="408" customWidth="1"/>
    <col min="267" max="268" width="11.42578125" style="408" customWidth="1"/>
    <col min="269" max="269" width="13.5703125" style="408" customWidth="1"/>
    <col min="270" max="510" width="11.42578125" style="408"/>
    <col min="511" max="511" width="10.140625" style="408" customWidth="1"/>
    <col min="512" max="512" width="71.5703125" style="408" customWidth="1"/>
    <col min="513" max="513" width="13.7109375" style="408" customWidth="1"/>
    <col min="514" max="514" width="10.7109375" style="408" customWidth="1"/>
    <col min="515" max="515" width="13.5703125" style="408" customWidth="1"/>
    <col min="516" max="516" width="16" style="408" customWidth="1"/>
    <col min="517" max="517" width="23.7109375" style="408" customWidth="1"/>
    <col min="518" max="518" width="16.5703125" style="408" bestFit="1" customWidth="1"/>
    <col min="519" max="519" width="17.42578125" style="408" customWidth="1"/>
    <col min="520" max="520" width="20.140625" style="408" customWidth="1"/>
    <col min="521" max="521" width="23.5703125" style="408" customWidth="1"/>
    <col min="522" max="522" width="16.7109375" style="408" customWidth="1"/>
    <col min="523" max="524" width="11.42578125" style="408" customWidth="1"/>
    <col min="525" max="525" width="13.5703125" style="408" customWidth="1"/>
    <col min="526" max="766" width="11.42578125" style="408"/>
    <col min="767" max="767" width="10.140625" style="408" customWidth="1"/>
    <col min="768" max="768" width="71.5703125" style="408" customWidth="1"/>
    <col min="769" max="769" width="13.7109375" style="408" customWidth="1"/>
    <col min="770" max="770" width="10.7109375" style="408" customWidth="1"/>
    <col min="771" max="771" width="13.5703125" style="408" customWidth="1"/>
    <col min="772" max="772" width="16" style="408" customWidth="1"/>
    <col min="773" max="773" width="23.7109375" style="408" customWidth="1"/>
    <col min="774" max="774" width="16.5703125" style="408" bestFit="1" customWidth="1"/>
    <col min="775" max="775" width="17.42578125" style="408" customWidth="1"/>
    <col min="776" max="776" width="20.140625" style="408" customWidth="1"/>
    <col min="777" max="777" width="23.5703125" style="408" customWidth="1"/>
    <col min="778" max="778" width="16.7109375" style="408" customWidth="1"/>
    <col min="779" max="780" width="11.42578125" style="408" customWidth="1"/>
    <col min="781" max="781" width="13.5703125" style="408" customWidth="1"/>
    <col min="782" max="1022" width="11.42578125" style="408"/>
    <col min="1023" max="1023" width="10.140625" style="408" customWidth="1"/>
    <col min="1024" max="1024" width="71.5703125" style="408" customWidth="1"/>
    <col min="1025" max="1025" width="13.7109375" style="408" customWidth="1"/>
    <col min="1026" max="1026" width="10.7109375" style="408" customWidth="1"/>
    <col min="1027" max="1027" width="13.5703125" style="408" customWidth="1"/>
    <col min="1028" max="1028" width="16" style="408" customWidth="1"/>
    <col min="1029" max="1029" width="23.7109375" style="408" customWidth="1"/>
    <col min="1030" max="1030" width="16.5703125" style="408" bestFit="1" customWidth="1"/>
    <col min="1031" max="1031" width="17.42578125" style="408" customWidth="1"/>
    <col min="1032" max="1032" width="20.140625" style="408" customWidth="1"/>
    <col min="1033" max="1033" width="23.5703125" style="408" customWidth="1"/>
    <col min="1034" max="1034" width="16.7109375" style="408" customWidth="1"/>
    <col min="1035" max="1036" width="11.42578125" style="408" customWidth="1"/>
    <col min="1037" max="1037" width="13.5703125" style="408" customWidth="1"/>
    <col min="1038" max="1278" width="11.42578125" style="408"/>
    <col min="1279" max="1279" width="10.140625" style="408" customWidth="1"/>
    <col min="1280" max="1280" width="71.5703125" style="408" customWidth="1"/>
    <col min="1281" max="1281" width="13.7109375" style="408" customWidth="1"/>
    <col min="1282" max="1282" width="10.7109375" style="408" customWidth="1"/>
    <col min="1283" max="1283" width="13.5703125" style="408" customWidth="1"/>
    <col min="1284" max="1284" width="16" style="408" customWidth="1"/>
    <col min="1285" max="1285" width="23.7109375" style="408" customWidth="1"/>
    <col min="1286" max="1286" width="16.5703125" style="408" bestFit="1" customWidth="1"/>
    <col min="1287" max="1287" width="17.42578125" style="408" customWidth="1"/>
    <col min="1288" max="1288" width="20.140625" style="408" customWidth="1"/>
    <col min="1289" max="1289" width="23.5703125" style="408" customWidth="1"/>
    <col min="1290" max="1290" width="16.7109375" style="408" customWidth="1"/>
    <col min="1291" max="1292" width="11.42578125" style="408" customWidth="1"/>
    <col min="1293" max="1293" width="13.5703125" style="408" customWidth="1"/>
    <col min="1294" max="1534" width="11.42578125" style="408"/>
    <col min="1535" max="1535" width="10.140625" style="408" customWidth="1"/>
    <col min="1536" max="1536" width="71.5703125" style="408" customWidth="1"/>
    <col min="1537" max="1537" width="13.7109375" style="408" customWidth="1"/>
    <col min="1538" max="1538" width="10.7109375" style="408" customWidth="1"/>
    <col min="1539" max="1539" width="13.5703125" style="408" customWidth="1"/>
    <col min="1540" max="1540" width="16" style="408" customWidth="1"/>
    <col min="1541" max="1541" width="23.7109375" style="408" customWidth="1"/>
    <col min="1542" max="1542" width="16.5703125" style="408" bestFit="1" customWidth="1"/>
    <col min="1543" max="1543" width="17.42578125" style="408" customWidth="1"/>
    <col min="1544" max="1544" width="20.140625" style="408" customWidth="1"/>
    <col min="1545" max="1545" width="23.5703125" style="408" customWidth="1"/>
    <col min="1546" max="1546" width="16.7109375" style="408" customWidth="1"/>
    <col min="1547" max="1548" width="11.42578125" style="408" customWidth="1"/>
    <col min="1549" max="1549" width="13.5703125" style="408" customWidth="1"/>
    <col min="1550" max="1790" width="11.42578125" style="408"/>
    <col min="1791" max="1791" width="10.140625" style="408" customWidth="1"/>
    <col min="1792" max="1792" width="71.5703125" style="408" customWidth="1"/>
    <col min="1793" max="1793" width="13.7109375" style="408" customWidth="1"/>
    <col min="1794" max="1794" width="10.7109375" style="408" customWidth="1"/>
    <col min="1795" max="1795" width="13.5703125" style="408" customWidth="1"/>
    <col min="1796" max="1796" width="16" style="408" customWidth="1"/>
    <col min="1797" max="1797" width="23.7109375" style="408" customWidth="1"/>
    <col min="1798" max="1798" width="16.5703125" style="408" bestFit="1" customWidth="1"/>
    <col min="1799" max="1799" width="17.42578125" style="408" customWidth="1"/>
    <col min="1800" max="1800" width="20.140625" style="408" customWidth="1"/>
    <col min="1801" max="1801" width="23.5703125" style="408" customWidth="1"/>
    <col min="1802" max="1802" width="16.7109375" style="408" customWidth="1"/>
    <col min="1803" max="1804" width="11.42578125" style="408" customWidth="1"/>
    <col min="1805" max="1805" width="13.5703125" style="408" customWidth="1"/>
    <col min="1806" max="2046" width="11.42578125" style="408"/>
    <col min="2047" max="2047" width="10.140625" style="408" customWidth="1"/>
    <col min="2048" max="2048" width="71.5703125" style="408" customWidth="1"/>
    <col min="2049" max="2049" width="13.7109375" style="408" customWidth="1"/>
    <col min="2050" max="2050" width="10.7109375" style="408" customWidth="1"/>
    <col min="2051" max="2051" width="13.5703125" style="408" customWidth="1"/>
    <col min="2052" max="2052" width="16" style="408" customWidth="1"/>
    <col min="2053" max="2053" width="23.7109375" style="408" customWidth="1"/>
    <col min="2054" max="2054" width="16.5703125" style="408" bestFit="1" customWidth="1"/>
    <col min="2055" max="2055" width="17.42578125" style="408" customWidth="1"/>
    <col min="2056" max="2056" width="20.140625" style="408" customWidth="1"/>
    <col min="2057" max="2057" width="23.5703125" style="408" customWidth="1"/>
    <col min="2058" max="2058" width="16.7109375" style="408" customWidth="1"/>
    <col min="2059" max="2060" width="11.42578125" style="408" customWidth="1"/>
    <col min="2061" max="2061" width="13.5703125" style="408" customWidth="1"/>
    <col min="2062" max="2302" width="11.42578125" style="408"/>
    <col min="2303" max="2303" width="10.140625" style="408" customWidth="1"/>
    <col min="2304" max="2304" width="71.5703125" style="408" customWidth="1"/>
    <col min="2305" max="2305" width="13.7109375" style="408" customWidth="1"/>
    <col min="2306" max="2306" width="10.7109375" style="408" customWidth="1"/>
    <col min="2307" max="2307" width="13.5703125" style="408" customWidth="1"/>
    <col min="2308" max="2308" width="16" style="408" customWidth="1"/>
    <col min="2309" max="2309" width="23.7109375" style="408" customWidth="1"/>
    <col min="2310" max="2310" width="16.5703125" style="408" bestFit="1" customWidth="1"/>
    <col min="2311" max="2311" width="17.42578125" style="408" customWidth="1"/>
    <col min="2312" max="2312" width="20.140625" style="408" customWidth="1"/>
    <col min="2313" max="2313" width="23.5703125" style="408" customWidth="1"/>
    <col min="2314" max="2314" width="16.7109375" style="408" customWidth="1"/>
    <col min="2315" max="2316" width="11.42578125" style="408" customWidth="1"/>
    <col min="2317" max="2317" width="13.5703125" style="408" customWidth="1"/>
    <col min="2318" max="2558" width="11.42578125" style="408"/>
    <col min="2559" max="2559" width="10.140625" style="408" customWidth="1"/>
    <col min="2560" max="2560" width="71.5703125" style="408" customWidth="1"/>
    <col min="2561" max="2561" width="13.7109375" style="408" customWidth="1"/>
    <col min="2562" max="2562" width="10.7109375" style="408" customWidth="1"/>
    <col min="2563" max="2563" width="13.5703125" style="408" customWidth="1"/>
    <col min="2564" max="2564" width="16" style="408" customWidth="1"/>
    <col min="2565" max="2565" width="23.7109375" style="408" customWidth="1"/>
    <col min="2566" max="2566" width="16.5703125" style="408" bestFit="1" customWidth="1"/>
    <col min="2567" max="2567" width="17.42578125" style="408" customWidth="1"/>
    <col min="2568" max="2568" width="20.140625" style="408" customWidth="1"/>
    <col min="2569" max="2569" width="23.5703125" style="408" customWidth="1"/>
    <col min="2570" max="2570" width="16.7109375" style="408" customWidth="1"/>
    <col min="2571" max="2572" width="11.42578125" style="408" customWidth="1"/>
    <col min="2573" max="2573" width="13.5703125" style="408" customWidth="1"/>
    <col min="2574" max="2814" width="11.42578125" style="408"/>
    <col min="2815" max="2815" width="10.140625" style="408" customWidth="1"/>
    <col min="2816" max="2816" width="71.5703125" style="408" customWidth="1"/>
    <col min="2817" max="2817" width="13.7109375" style="408" customWidth="1"/>
    <col min="2818" max="2818" width="10.7109375" style="408" customWidth="1"/>
    <col min="2819" max="2819" width="13.5703125" style="408" customWidth="1"/>
    <col min="2820" max="2820" width="16" style="408" customWidth="1"/>
    <col min="2821" max="2821" width="23.7109375" style="408" customWidth="1"/>
    <col min="2822" max="2822" width="16.5703125" style="408" bestFit="1" customWidth="1"/>
    <col min="2823" max="2823" width="17.42578125" style="408" customWidth="1"/>
    <col min="2824" max="2824" width="20.140625" style="408" customWidth="1"/>
    <col min="2825" max="2825" width="23.5703125" style="408" customWidth="1"/>
    <col min="2826" max="2826" width="16.7109375" style="408" customWidth="1"/>
    <col min="2827" max="2828" width="11.42578125" style="408" customWidth="1"/>
    <col min="2829" max="2829" width="13.5703125" style="408" customWidth="1"/>
    <col min="2830" max="3070" width="11.42578125" style="408"/>
    <col min="3071" max="3071" width="10.140625" style="408" customWidth="1"/>
    <col min="3072" max="3072" width="71.5703125" style="408" customWidth="1"/>
    <col min="3073" max="3073" width="13.7109375" style="408" customWidth="1"/>
    <col min="3074" max="3074" width="10.7109375" style="408" customWidth="1"/>
    <col min="3075" max="3075" width="13.5703125" style="408" customWidth="1"/>
    <col min="3076" max="3076" width="16" style="408" customWidth="1"/>
    <col min="3077" max="3077" width="23.7109375" style="408" customWidth="1"/>
    <col min="3078" max="3078" width="16.5703125" style="408" bestFit="1" customWidth="1"/>
    <col min="3079" max="3079" width="17.42578125" style="408" customWidth="1"/>
    <col min="3080" max="3080" width="20.140625" style="408" customWidth="1"/>
    <col min="3081" max="3081" width="23.5703125" style="408" customWidth="1"/>
    <col min="3082" max="3082" width="16.7109375" style="408" customWidth="1"/>
    <col min="3083" max="3084" width="11.42578125" style="408" customWidth="1"/>
    <col min="3085" max="3085" width="13.5703125" style="408" customWidth="1"/>
    <col min="3086" max="3326" width="11.42578125" style="408"/>
    <col min="3327" max="3327" width="10.140625" style="408" customWidth="1"/>
    <col min="3328" max="3328" width="71.5703125" style="408" customWidth="1"/>
    <col min="3329" max="3329" width="13.7109375" style="408" customWidth="1"/>
    <col min="3330" max="3330" width="10.7109375" style="408" customWidth="1"/>
    <col min="3331" max="3331" width="13.5703125" style="408" customWidth="1"/>
    <col min="3332" max="3332" width="16" style="408" customWidth="1"/>
    <col min="3333" max="3333" width="23.7109375" style="408" customWidth="1"/>
    <col min="3334" max="3334" width="16.5703125" style="408" bestFit="1" customWidth="1"/>
    <col min="3335" max="3335" width="17.42578125" style="408" customWidth="1"/>
    <col min="3336" max="3336" width="20.140625" style="408" customWidth="1"/>
    <col min="3337" max="3337" width="23.5703125" style="408" customWidth="1"/>
    <col min="3338" max="3338" width="16.7109375" style="408" customWidth="1"/>
    <col min="3339" max="3340" width="11.42578125" style="408" customWidth="1"/>
    <col min="3341" max="3341" width="13.5703125" style="408" customWidth="1"/>
    <col min="3342" max="3582" width="11.42578125" style="408"/>
    <col min="3583" max="3583" width="10.140625" style="408" customWidth="1"/>
    <col min="3584" max="3584" width="71.5703125" style="408" customWidth="1"/>
    <col min="3585" max="3585" width="13.7109375" style="408" customWidth="1"/>
    <col min="3586" max="3586" width="10.7109375" style="408" customWidth="1"/>
    <col min="3587" max="3587" width="13.5703125" style="408" customWidth="1"/>
    <col min="3588" max="3588" width="16" style="408" customWidth="1"/>
    <col min="3589" max="3589" width="23.7109375" style="408" customWidth="1"/>
    <col min="3590" max="3590" width="16.5703125" style="408" bestFit="1" customWidth="1"/>
    <col min="3591" max="3591" width="17.42578125" style="408" customWidth="1"/>
    <col min="3592" max="3592" width="20.140625" style="408" customWidth="1"/>
    <col min="3593" max="3593" width="23.5703125" style="408" customWidth="1"/>
    <col min="3594" max="3594" width="16.7109375" style="408" customWidth="1"/>
    <col min="3595" max="3596" width="11.42578125" style="408" customWidth="1"/>
    <col min="3597" max="3597" width="13.5703125" style="408" customWidth="1"/>
    <col min="3598" max="3838" width="11.42578125" style="408"/>
    <col min="3839" max="3839" width="10.140625" style="408" customWidth="1"/>
    <col min="3840" max="3840" width="71.5703125" style="408" customWidth="1"/>
    <col min="3841" max="3841" width="13.7109375" style="408" customWidth="1"/>
    <col min="3842" max="3842" width="10.7109375" style="408" customWidth="1"/>
    <col min="3843" max="3843" width="13.5703125" style="408" customWidth="1"/>
    <col min="3844" max="3844" width="16" style="408" customWidth="1"/>
    <col min="3845" max="3845" width="23.7109375" style="408" customWidth="1"/>
    <col min="3846" max="3846" width="16.5703125" style="408" bestFit="1" customWidth="1"/>
    <col min="3847" max="3847" width="17.42578125" style="408" customWidth="1"/>
    <col min="3848" max="3848" width="20.140625" style="408" customWidth="1"/>
    <col min="3849" max="3849" width="23.5703125" style="408" customWidth="1"/>
    <col min="3850" max="3850" width="16.7109375" style="408" customWidth="1"/>
    <col min="3851" max="3852" width="11.42578125" style="408" customWidth="1"/>
    <col min="3853" max="3853" width="13.5703125" style="408" customWidth="1"/>
    <col min="3854" max="4094" width="11.42578125" style="408"/>
    <col min="4095" max="4095" width="10.140625" style="408" customWidth="1"/>
    <col min="4096" max="4096" width="71.5703125" style="408" customWidth="1"/>
    <col min="4097" max="4097" width="13.7109375" style="408" customWidth="1"/>
    <col min="4098" max="4098" width="10.7109375" style="408" customWidth="1"/>
    <col min="4099" max="4099" width="13.5703125" style="408" customWidth="1"/>
    <col min="4100" max="4100" width="16" style="408" customWidth="1"/>
    <col min="4101" max="4101" width="23.7109375" style="408" customWidth="1"/>
    <col min="4102" max="4102" width="16.5703125" style="408" bestFit="1" customWidth="1"/>
    <col min="4103" max="4103" width="17.42578125" style="408" customWidth="1"/>
    <col min="4104" max="4104" width="20.140625" style="408" customWidth="1"/>
    <col min="4105" max="4105" width="23.5703125" style="408" customWidth="1"/>
    <col min="4106" max="4106" width="16.7109375" style="408" customWidth="1"/>
    <col min="4107" max="4108" width="11.42578125" style="408" customWidth="1"/>
    <col min="4109" max="4109" width="13.5703125" style="408" customWidth="1"/>
    <col min="4110" max="4350" width="11.42578125" style="408"/>
    <col min="4351" max="4351" width="10.140625" style="408" customWidth="1"/>
    <col min="4352" max="4352" width="71.5703125" style="408" customWidth="1"/>
    <col min="4353" max="4353" width="13.7109375" style="408" customWidth="1"/>
    <col min="4354" max="4354" width="10.7109375" style="408" customWidth="1"/>
    <col min="4355" max="4355" width="13.5703125" style="408" customWidth="1"/>
    <col min="4356" max="4356" width="16" style="408" customWidth="1"/>
    <col min="4357" max="4357" width="23.7109375" style="408" customWidth="1"/>
    <col min="4358" max="4358" width="16.5703125" style="408" bestFit="1" customWidth="1"/>
    <col min="4359" max="4359" width="17.42578125" style="408" customWidth="1"/>
    <col min="4360" max="4360" width="20.140625" style="408" customWidth="1"/>
    <col min="4361" max="4361" width="23.5703125" style="408" customWidth="1"/>
    <col min="4362" max="4362" width="16.7109375" style="408" customWidth="1"/>
    <col min="4363" max="4364" width="11.42578125" style="408" customWidth="1"/>
    <col min="4365" max="4365" width="13.5703125" style="408" customWidth="1"/>
    <col min="4366" max="4606" width="11.42578125" style="408"/>
    <col min="4607" max="4607" width="10.140625" style="408" customWidth="1"/>
    <col min="4608" max="4608" width="71.5703125" style="408" customWidth="1"/>
    <col min="4609" max="4609" width="13.7109375" style="408" customWidth="1"/>
    <col min="4610" max="4610" width="10.7109375" style="408" customWidth="1"/>
    <col min="4611" max="4611" width="13.5703125" style="408" customWidth="1"/>
    <col min="4612" max="4612" width="16" style="408" customWidth="1"/>
    <col min="4613" max="4613" width="23.7109375" style="408" customWidth="1"/>
    <col min="4614" max="4614" width="16.5703125" style="408" bestFit="1" customWidth="1"/>
    <col min="4615" max="4615" width="17.42578125" style="408" customWidth="1"/>
    <col min="4616" max="4616" width="20.140625" style="408" customWidth="1"/>
    <col min="4617" max="4617" width="23.5703125" style="408" customWidth="1"/>
    <col min="4618" max="4618" width="16.7109375" style="408" customWidth="1"/>
    <col min="4619" max="4620" width="11.42578125" style="408" customWidth="1"/>
    <col min="4621" max="4621" width="13.5703125" style="408" customWidth="1"/>
    <col min="4622" max="4862" width="11.42578125" style="408"/>
    <col min="4863" max="4863" width="10.140625" style="408" customWidth="1"/>
    <col min="4864" max="4864" width="71.5703125" style="408" customWidth="1"/>
    <col min="4865" max="4865" width="13.7109375" style="408" customWidth="1"/>
    <col min="4866" max="4866" width="10.7109375" style="408" customWidth="1"/>
    <col min="4867" max="4867" width="13.5703125" style="408" customWidth="1"/>
    <col min="4868" max="4868" width="16" style="408" customWidth="1"/>
    <col min="4869" max="4869" width="23.7109375" style="408" customWidth="1"/>
    <col min="4870" max="4870" width="16.5703125" style="408" bestFit="1" customWidth="1"/>
    <col min="4871" max="4871" width="17.42578125" style="408" customWidth="1"/>
    <col min="4872" max="4872" width="20.140625" style="408" customWidth="1"/>
    <col min="4873" max="4873" width="23.5703125" style="408" customWidth="1"/>
    <col min="4874" max="4874" width="16.7109375" style="408" customWidth="1"/>
    <col min="4875" max="4876" width="11.42578125" style="408" customWidth="1"/>
    <col min="4877" max="4877" width="13.5703125" style="408" customWidth="1"/>
    <col min="4878" max="5118" width="11.42578125" style="408"/>
    <col min="5119" max="5119" width="10.140625" style="408" customWidth="1"/>
    <col min="5120" max="5120" width="71.5703125" style="408" customWidth="1"/>
    <col min="5121" max="5121" width="13.7109375" style="408" customWidth="1"/>
    <col min="5122" max="5122" width="10.7109375" style="408" customWidth="1"/>
    <col min="5123" max="5123" width="13.5703125" style="408" customWidth="1"/>
    <col min="5124" max="5124" width="16" style="408" customWidth="1"/>
    <col min="5125" max="5125" width="23.7109375" style="408" customWidth="1"/>
    <col min="5126" max="5126" width="16.5703125" style="408" bestFit="1" customWidth="1"/>
    <col min="5127" max="5127" width="17.42578125" style="408" customWidth="1"/>
    <col min="5128" max="5128" width="20.140625" style="408" customWidth="1"/>
    <col min="5129" max="5129" width="23.5703125" style="408" customWidth="1"/>
    <col min="5130" max="5130" width="16.7109375" style="408" customWidth="1"/>
    <col min="5131" max="5132" width="11.42578125" style="408" customWidth="1"/>
    <col min="5133" max="5133" width="13.5703125" style="408" customWidth="1"/>
    <col min="5134" max="5374" width="11.42578125" style="408"/>
    <col min="5375" max="5375" width="10.140625" style="408" customWidth="1"/>
    <col min="5376" max="5376" width="71.5703125" style="408" customWidth="1"/>
    <col min="5377" max="5377" width="13.7109375" style="408" customWidth="1"/>
    <col min="5378" max="5378" width="10.7109375" style="408" customWidth="1"/>
    <col min="5379" max="5379" width="13.5703125" style="408" customWidth="1"/>
    <col min="5380" max="5380" width="16" style="408" customWidth="1"/>
    <col min="5381" max="5381" width="23.7109375" style="408" customWidth="1"/>
    <col min="5382" max="5382" width="16.5703125" style="408" bestFit="1" customWidth="1"/>
    <col min="5383" max="5383" width="17.42578125" style="408" customWidth="1"/>
    <col min="5384" max="5384" width="20.140625" style="408" customWidth="1"/>
    <col min="5385" max="5385" width="23.5703125" style="408" customWidth="1"/>
    <col min="5386" max="5386" width="16.7109375" style="408" customWidth="1"/>
    <col min="5387" max="5388" width="11.42578125" style="408" customWidth="1"/>
    <col min="5389" max="5389" width="13.5703125" style="408" customWidth="1"/>
    <col min="5390" max="5630" width="11.42578125" style="408"/>
    <col min="5631" max="5631" width="10.140625" style="408" customWidth="1"/>
    <col min="5632" max="5632" width="71.5703125" style="408" customWidth="1"/>
    <col min="5633" max="5633" width="13.7109375" style="408" customWidth="1"/>
    <col min="5634" max="5634" width="10.7109375" style="408" customWidth="1"/>
    <col min="5635" max="5635" width="13.5703125" style="408" customWidth="1"/>
    <col min="5636" max="5636" width="16" style="408" customWidth="1"/>
    <col min="5637" max="5637" width="23.7109375" style="408" customWidth="1"/>
    <col min="5638" max="5638" width="16.5703125" style="408" bestFit="1" customWidth="1"/>
    <col min="5639" max="5639" width="17.42578125" style="408" customWidth="1"/>
    <col min="5640" max="5640" width="20.140625" style="408" customWidth="1"/>
    <col min="5641" max="5641" width="23.5703125" style="408" customWidth="1"/>
    <col min="5642" max="5642" width="16.7109375" style="408" customWidth="1"/>
    <col min="5643" max="5644" width="11.42578125" style="408" customWidth="1"/>
    <col min="5645" max="5645" width="13.5703125" style="408" customWidth="1"/>
    <col min="5646" max="5886" width="11.42578125" style="408"/>
    <col min="5887" max="5887" width="10.140625" style="408" customWidth="1"/>
    <col min="5888" max="5888" width="71.5703125" style="408" customWidth="1"/>
    <col min="5889" max="5889" width="13.7109375" style="408" customWidth="1"/>
    <col min="5890" max="5890" width="10.7109375" style="408" customWidth="1"/>
    <col min="5891" max="5891" width="13.5703125" style="408" customWidth="1"/>
    <col min="5892" max="5892" width="16" style="408" customWidth="1"/>
    <col min="5893" max="5893" width="23.7109375" style="408" customWidth="1"/>
    <col min="5894" max="5894" width="16.5703125" style="408" bestFit="1" customWidth="1"/>
    <col min="5895" max="5895" width="17.42578125" style="408" customWidth="1"/>
    <col min="5896" max="5896" width="20.140625" style="408" customWidth="1"/>
    <col min="5897" max="5897" width="23.5703125" style="408" customWidth="1"/>
    <col min="5898" max="5898" width="16.7109375" style="408" customWidth="1"/>
    <col min="5899" max="5900" width="11.42578125" style="408" customWidth="1"/>
    <col min="5901" max="5901" width="13.5703125" style="408" customWidth="1"/>
    <col min="5902" max="6142" width="11.42578125" style="408"/>
    <col min="6143" max="6143" width="10.140625" style="408" customWidth="1"/>
    <col min="6144" max="6144" width="71.5703125" style="408" customWidth="1"/>
    <col min="6145" max="6145" width="13.7109375" style="408" customWidth="1"/>
    <col min="6146" max="6146" width="10.7109375" style="408" customWidth="1"/>
    <col min="6147" max="6147" width="13.5703125" style="408" customWidth="1"/>
    <col min="6148" max="6148" width="16" style="408" customWidth="1"/>
    <col min="6149" max="6149" width="23.7109375" style="408" customWidth="1"/>
    <col min="6150" max="6150" width="16.5703125" style="408" bestFit="1" customWidth="1"/>
    <col min="6151" max="6151" width="17.42578125" style="408" customWidth="1"/>
    <col min="6152" max="6152" width="20.140625" style="408" customWidth="1"/>
    <col min="6153" max="6153" width="23.5703125" style="408" customWidth="1"/>
    <col min="6154" max="6154" width="16.7109375" style="408" customWidth="1"/>
    <col min="6155" max="6156" width="11.42578125" style="408" customWidth="1"/>
    <col min="6157" max="6157" width="13.5703125" style="408" customWidth="1"/>
    <col min="6158" max="6398" width="11.42578125" style="408"/>
    <col min="6399" max="6399" width="10.140625" style="408" customWidth="1"/>
    <col min="6400" max="6400" width="71.5703125" style="408" customWidth="1"/>
    <col min="6401" max="6401" width="13.7109375" style="408" customWidth="1"/>
    <col min="6402" max="6402" width="10.7109375" style="408" customWidth="1"/>
    <col min="6403" max="6403" width="13.5703125" style="408" customWidth="1"/>
    <col min="6404" max="6404" width="16" style="408" customWidth="1"/>
    <col min="6405" max="6405" width="23.7109375" style="408" customWidth="1"/>
    <col min="6406" max="6406" width="16.5703125" style="408" bestFit="1" customWidth="1"/>
    <col min="6407" max="6407" width="17.42578125" style="408" customWidth="1"/>
    <col min="6408" max="6408" width="20.140625" style="408" customWidth="1"/>
    <col min="6409" max="6409" width="23.5703125" style="408" customWidth="1"/>
    <col min="6410" max="6410" width="16.7109375" style="408" customWidth="1"/>
    <col min="6411" max="6412" width="11.42578125" style="408" customWidth="1"/>
    <col min="6413" max="6413" width="13.5703125" style="408" customWidth="1"/>
    <col min="6414" max="6654" width="11.42578125" style="408"/>
    <col min="6655" max="6655" width="10.140625" style="408" customWidth="1"/>
    <col min="6656" max="6656" width="71.5703125" style="408" customWidth="1"/>
    <col min="6657" max="6657" width="13.7109375" style="408" customWidth="1"/>
    <col min="6658" max="6658" width="10.7109375" style="408" customWidth="1"/>
    <col min="6659" max="6659" width="13.5703125" style="408" customWidth="1"/>
    <col min="6660" max="6660" width="16" style="408" customWidth="1"/>
    <col min="6661" max="6661" width="23.7109375" style="408" customWidth="1"/>
    <col min="6662" max="6662" width="16.5703125" style="408" bestFit="1" customWidth="1"/>
    <col min="6663" max="6663" width="17.42578125" style="408" customWidth="1"/>
    <col min="6664" max="6664" width="20.140625" style="408" customWidth="1"/>
    <col min="6665" max="6665" width="23.5703125" style="408" customWidth="1"/>
    <col min="6666" max="6666" width="16.7109375" style="408" customWidth="1"/>
    <col min="6667" max="6668" width="11.42578125" style="408" customWidth="1"/>
    <col min="6669" max="6669" width="13.5703125" style="408" customWidth="1"/>
    <col min="6670" max="6910" width="11.42578125" style="408"/>
    <col min="6911" max="6911" width="10.140625" style="408" customWidth="1"/>
    <col min="6912" max="6912" width="71.5703125" style="408" customWidth="1"/>
    <col min="6913" max="6913" width="13.7109375" style="408" customWidth="1"/>
    <col min="6914" max="6914" width="10.7109375" style="408" customWidth="1"/>
    <col min="6915" max="6915" width="13.5703125" style="408" customWidth="1"/>
    <col min="6916" max="6916" width="16" style="408" customWidth="1"/>
    <col min="6917" max="6917" width="23.7109375" style="408" customWidth="1"/>
    <col min="6918" max="6918" width="16.5703125" style="408" bestFit="1" customWidth="1"/>
    <col min="6919" max="6919" width="17.42578125" style="408" customWidth="1"/>
    <col min="6920" max="6920" width="20.140625" style="408" customWidth="1"/>
    <col min="6921" max="6921" width="23.5703125" style="408" customWidth="1"/>
    <col min="6922" max="6922" width="16.7109375" style="408" customWidth="1"/>
    <col min="6923" max="6924" width="11.42578125" style="408" customWidth="1"/>
    <col min="6925" max="6925" width="13.5703125" style="408" customWidth="1"/>
    <col min="6926" max="7166" width="11.42578125" style="408"/>
    <col min="7167" max="7167" width="10.140625" style="408" customWidth="1"/>
    <col min="7168" max="7168" width="71.5703125" style="408" customWidth="1"/>
    <col min="7169" max="7169" width="13.7109375" style="408" customWidth="1"/>
    <col min="7170" max="7170" width="10.7109375" style="408" customWidth="1"/>
    <col min="7171" max="7171" width="13.5703125" style="408" customWidth="1"/>
    <col min="7172" max="7172" width="16" style="408" customWidth="1"/>
    <col min="7173" max="7173" width="23.7109375" style="408" customWidth="1"/>
    <col min="7174" max="7174" width="16.5703125" style="408" bestFit="1" customWidth="1"/>
    <col min="7175" max="7175" width="17.42578125" style="408" customWidth="1"/>
    <col min="7176" max="7176" width="20.140625" style="408" customWidth="1"/>
    <col min="7177" max="7177" width="23.5703125" style="408" customWidth="1"/>
    <col min="7178" max="7178" width="16.7109375" style="408" customWidth="1"/>
    <col min="7179" max="7180" width="11.42578125" style="408" customWidth="1"/>
    <col min="7181" max="7181" width="13.5703125" style="408" customWidth="1"/>
    <col min="7182" max="7422" width="11.42578125" style="408"/>
    <col min="7423" max="7423" width="10.140625" style="408" customWidth="1"/>
    <col min="7424" max="7424" width="71.5703125" style="408" customWidth="1"/>
    <col min="7425" max="7425" width="13.7109375" style="408" customWidth="1"/>
    <col min="7426" max="7426" width="10.7109375" style="408" customWidth="1"/>
    <col min="7427" max="7427" width="13.5703125" style="408" customWidth="1"/>
    <col min="7428" max="7428" width="16" style="408" customWidth="1"/>
    <col min="7429" max="7429" width="23.7109375" style="408" customWidth="1"/>
    <col min="7430" max="7430" width="16.5703125" style="408" bestFit="1" customWidth="1"/>
    <col min="7431" max="7431" width="17.42578125" style="408" customWidth="1"/>
    <col min="7432" max="7432" width="20.140625" style="408" customWidth="1"/>
    <col min="7433" max="7433" width="23.5703125" style="408" customWidth="1"/>
    <col min="7434" max="7434" width="16.7109375" style="408" customWidth="1"/>
    <col min="7435" max="7436" width="11.42578125" style="408" customWidth="1"/>
    <col min="7437" max="7437" width="13.5703125" style="408" customWidth="1"/>
    <col min="7438" max="7678" width="11.42578125" style="408"/>
    <col min="7679" max="7679" width="10.140625" style="408" customWidth="1"/>
    <col min="7680" max="7680" width="71.5703125" style="408" customWidth="1"/>
    <col min="7681" max="7681" width="13.7109375" style="408" customWidth="1"/>
    <col min="7682" max="7682" width="10.7109375" style="408" customWidth="1"/>
    <col min="7683" max="7683" width="13.5703125" style="408" customWidth="1"/>
    <col min="7684" max="7684" width="16" style="408" customWidth="1"/>
    <col min="7685" max="7685" width="23.7109375" style="408" customWidth="1"/>
    <col min="7686" max="7686" width="16.5703125" style="408" bestFit="1" customWidth="1"/>
    <col min="7687" max="7687" width="17.42578125" style="408" customWidth="1"/>
    <col min="7688" max="7688" width="20.140625" style="408" customWidth="1"/>
    <col min="7689" max="7689" width="23.5703125" style="408" customWidth="1"/>
    <col min="7690" max="7690" width="16.7109375" style="408" customWidth="1"/>
    <col min="7691" max="7692" width="11.42578125" style="408" customWidth="1"/>
    <col min="7693" max="7693" width="13.5703125" style="408" customWidth="1"/>
    <col min="7694" max="7934" width="11.42578125" style="408"/>
    <col min="7935" max="7935" width="10.140625" style="408" customWidth="1"/>
    <col min="7936" max="7936" width="71.5703125" style="408" customWidth="1"/>
    <col min="7937" max="7937" width="13.7109375" style="408" customWidth="1"/>
    <col min="7938" max="7938" width="10.7109375" style="408" customWidth="1"/>
    <col min="7939" max="7939" width="13.5703125" style="408" customWidth="1"/>
    <col min="7940" max="7940" width="16" style="408" customWidth="1"/>
    <col min="7941" max="7941" width="23.7109375" style="408" customWidth="1"/>
    <col min="7942" max="7942" width="16.5703125" style="408" bestFit="1" customWidth="1"/>
    <col min="7943" max="7943" width="17.42578125" style="408" customWidth="1"/>
    <col min="7944" max="7944" width="20.140625" style="408" customWidth="1"/>
    <col min="7945" max="7945" width="23.5703125" style="408" customWidth="1"/>
    <col min="7946" max="7946" width="16.7109375" style="408" customWidth="1"/>
    <col min="7947" max="7948" width="11.42578125" style="408" customWidth="1"/>
    <col min="7949" max="7949" width="13.5703125" style="408" customWidth="1"/>
    <col min="7950" max="8190" width="11.42578125" style="408"/>
    <col min="8191" max="8191" width="10.140625" style="408" customWidth="1"/>
    <col min="8192" max="8192" width="71.5703125" style="408" customWidth="1"/>
    <col min="8193" max="8193" width="13.7109375" style="408" customWidth="1"/>
    <col min="8194" max="8194" width="10.7109375" style="408" customWidth="1"/>
    <col min="8195" max="8195" width="13.5703125" style="408" customWidth="1"/>
    <col min="8196" max="8196" width="16" style="408" customWidth="1"/>
    <col min="8197" max="8197" width="23.7109375" style="408" customWidth="1"/>
    <col min="8198" max="8198" width="16.5703125" style="408" bestFit="1" customWidth="1"/>
    <col min="8199" max="8199" width="17.42578125" style="408" customWidth="1"/>
    <col min="8200" max="8200" width="20.140625" style="408" customWidth="1"/>
    <col min="8201" max="8201" width="23.5703125" style="408" customWidth="1"/>
    <col min="8202" max="8202" width="16.7109375" style="408" customWidth="1"/>
    <col min="8203" max="8204" width="11.42578125" style="408" customWidth="1"/>
    <col min="8205" max="8205" width="13.5703125" style="408" customWidth="1"/>
    <col min="8206" max="8446" width="11.42578125" style="408"/>
    <col min="8447" max="8447" width="10.140625" style="408" customWidth="1"/>
    <col min="8448" max="8448" width="71.5703125" style="408" customWidth="1"/>
    <col min="8449" max="8449" width="13.7109375" style="408" customWidth="1"/>
    <col min="8450" max="8450" width="10.7109375" style="408" customWidth="1"/>
    <col min="8451" max="8451" width="13.5703125" style="408" customWidth="1"/>
    <col min="8452" max="8452" width="16" style="408" customWidth="1"/>
    <col min="8453" max="8453" width="23.7109375" style="408" customWidth="1"/>
    <col min="8454" max="8454" width="16.5703125" style="408" bestFit="1" customWidth="1"/>
    <col min="8455" max="8455" width="17.42578125" style="408" customWidth="1"/>
    <col min="8456" max="8456" width="20.140625" style="408" customWidth="1"/>
    <col min="8457" max="8457" width="23.5703125" style="408" customWidth="1"/>
    <col min="8458" max="8458" width="16.7109375" style="408" customWidth="1"/>
    <col min="8459" max="8460" width="11.42578125" style="408" customWidth="1"/>
    <col min="8461" max="8461" width="13.5703125" style="408" customWidth="1"/>
    <col min="8462" max="8702" width="11.42578125" style="408"/>
    <col min="8703" max="8703" width="10.140625" style="408" customWidth="1"/>
    <col min="8704" max="8704" width="71.5703125" style="408" customWidth="1"/>
    <col min="8705" max="8705" width="13.7109375" style="408" customWidth="1"/>
    <col min="8706" max="8706" width="10.7109375" style="408" customWidth="1"/>
    <col min="8707" max="8707" width="13.5703125" style="408" customWidth="1"/>
    <col min="8708" max="8708" width="16" style="408" customWidth="1"/>
    <col min="8709" max="8709" width="23.7109375" style="408" customWidth="1"/>
    <col min="8710" max="8710" width="16.5703125" style="408" bestFit="1" customWidth="1"/>
    <col min="8711" max="8711" width="17.42578125" style="408" customWidth="1"/>
    <col min="8712" max="8712" width="20.140625" style="408" customWidth="1"/>
    <col min="8713" max="8713" width="23.5703125" style="408" customWidth="1"/>
    <col min="8714" max="8714" width="16.7109375" style="408" customWidth="1"/>
    <col min="8715" max="8716" width="11.42578125" style="408" customWidth="1"/>
    <col min="8717" max="8717" width="13.5703125" style="408" customWidth="1"/>
    <col min="8718" max="8958" width="11.42578125" style="408"/>
    <col min="8959" max="8959" width="10.140625" style="408" customWidth="1"/>
    <col min="8960" max="8960" width="71.5703125" style="408" customWidth="1"/>
    <col min="8961" max="8961" width="13.7109375" style="408" customWidth="1"/>
    <col min="8962" max="8962" width="10.7109375" style="408" customWidth="1"/>
    <col min="8963" max="8963" width="13.5703125" style="408" customWidth="1"/>
    <col min="8964" max="8964" width="16" style="408" customWidth="1"/>
    <col min="8965" max="8965" width="23.7109375" style="408" customWidth="1"/>
    <col min="8966" max="8966" width="16.5703125" style="408" bestFit="1" customWidth="1"/>
    <col min="8967" max="8967" width="17.42578125" style="408" customWidth="1"/>
    <col min="8968" max="8968" width="20.140625" style="408" customWidth="1"/>
    <col min="8969" max="8969" width="23.5703125" style="408" customWidth="1"/>
    <col min="8970" max="8970" width="16.7109375" style="408" customWidth="1"/>
    <col min="8971" max="8972" width="11.42578125" style="408" customWidth="1"/>
    <col min="8973" max="8973" width="13.5703125" style="408" customWidth="1"/>
    <col min="8974" max="9214" width="11.42578125" style="408"/>
    <col min="9215" max="9215" width="10.140625" style="408" customWidth="1"/>
    <col min="9216" max="9216" width="71.5703125" style="408" customWidth="1"/>
    <col min="9217" max="9217" width="13.7109375" style="408" customWidth="1"/>
    <col min="9218" max="9218" width="10.7109375" style="408" customWidth="1"/>
    <col min="9219" max="9219" width="13.5703125" style="408" customWidth="1"/>
    <col min="9220" max="9220" width="16" style="408" customWidth="1"/>
    <col min="9221" max="9221" width="23.7109375" style="408" customWidth="1"/>
    <col min="9222" max="9222" width="16.5703125" style="408" bestFit="1" customWidth="1"/>
    <col min="9223" max="9223" width="17.42578125" style="408" customWidth="1"/>
    <col min="9224" max="9224" width="20.140625" style="408" customWidth="1"/>
    <col min="9225" max="9225" width="23.5703125" style="408" customWidth="1"/>
    <col min="9226" max="9226" width="16.7109375" style="408" customWidth="1"/>
    <col min="9227" max="9228" width="11.42578125" style="408" customWidth="1"/>
    <col min="9229" max="9229" width="13.5703125" style="408" customWidth="1"/>
    <col min="9230" max="9470" width="11.42578125" style="408"/>
    <col min="9471" max="9471" width="10.140625" style="408" customWidth="1"/>
    <col min="9472" max="9472" width="71.5703125" style="408" customWidth="1"/>
    <col min="9473" max="9473" width="13.7109375" style="408" customWidth="1"/>
    <col min="9474" max="9474" width="10.7109375" style="408" customWidth="1"/>
    <col min="9475" max="9475" width="13.5703125" style="408" customWidth="1"/>
    <col min="9476" max="9476" width="16" style="408" customWidth="1"/>
    <col min="9477" max="9477" width="23.7109375" style="408" customWidth="1"/>
    <col min="9478" max="9478" width="16.5703125" style="408" bestFit="1" customWidth="1"/>
    <col min="9479" max="9479" width="17.42578125" style="408" customWidth="1"/>
    <col min="9480" max="9480" width="20.140625" style="408" customWidth="1"/>
    <col min="9481" max="9481" width="23.5703125" style="408" customWidth="1"/>
    <col min="9482" max="9482" width="16.7109375" style="408" customWidth="1"/>
    <col min="9483" max="9484" width="11.42578125" style="408" customWidth="1"/>
    <col min="9485" max="9485" width="13.5703125" style="408" customWidth="1"/>
    <col min="9486" max="9726" width="11.42578125" style="408"/>
    <col min="9727" max="9727" width="10.140625" style="408" customWidth="1"/>
    <col min="9728" max="9728" width="71.5703125" style="408" customWidth="1"/>
    <col min="9729" max="9729" width="13.7109375" style="408" customWidth="1"/>
    <col min="9730" max="9730" width="10.7109375" style="408" customWidth="1"/>
    <col min="9731" max="9731" width="13.5703125" style="408" customWidth="1"/>
    <col min="9732" max="9732" width="16" style="408" customWidth="1"/>
    <col min="9733" max="9733" width="23.7109375" style="408" customWidth="1"/>
    <col min="9734" max="9734" width="16.5703125" style="408" bestFit="1" customWidth="1"/>
    <col min="9735" max="9735" width="17.42578125" style="408" customWidth="1"/>
    <col min="9736" max="9736" width="20.140625" style="408" customWidth="1"/>
    <col min="9737" max="9737" width="23.5703125" style="408" customWidth="1"/>
    <col min="9738" max="9738" width="16.7109375" style="408" customWidth="1"/>
    <col min="9739" max="9740" width="11.42578125" style="408" customWidth="1"/>
    <col min="9741" max="9741" width="13.5703125" style="408" customWidth="1"/>
    <col min="9742" max="9982" width="11.42578125" style="408"/>
    <col min="9983" max="9983" width="10.140625" style="408" customWidth="1"/>
    <col min="9984" max="9984" width="71.5703125" style="408" customWidth="1"/>
    <col min="9985" max="9985" width="13.7109375" style="408" customWidth="1"/>
    <col min="9986" max="9986" width="10.7109375" style="408" customWidth="1"/>
    <col min="9987" max="9987" width="13.5703125" style="408" customWidth="1"/>
    <col min="9988" max="9988" width="16" style="408" customWidth="1"/>
    <col min="9989" max="9989" width="23.7109375" style="408" customWidth="1"/>
    <col min="9990" max="9990" width="16.5703125" style="408" bestFit="1" customWidth="1"/>
    <col min="9991" max="9991" width="17.42578125" style="408" customWidth="1"/>
    <col min="9992" max="9992" width="20.140625" style="408" customWidth="1"/>
    <col min="9993" max="9993" width="23.5703125" style="408" customWidth="1"/>
    <col min="9994" max="9994" width="16.7109375" style="408" customWidth="1"/>
    <col min="9995" max="9996" width="11.42578125" style="408" customWidth="1"/>
    <col min="9997" max="9997" width="13.5703125" style="408" customWidth="1"/>
    <col min="9998" max="10238" width="11.42578125" style="408"/>
    <col min="10239" max="10239" width="10.140625" style="408" customWidth="1"/>
    <col min="10240" max="10240" width="71.5703125" style="408" customWidth="1"/>
    <col min="10241" max="10241" width="13.7109375" style="408" customWidth="1"/>
    <col min="10242" max="10242" width="10.7109375" style="408" customWidth="1"/>
    <col min="10243" max="10243" width="13.5703125" style="408" customWidth="1"/>
    <col min="10244" max="10244" width="16" style="408" customWidth="1"/>
    <col min="10245" max="10245" width="23.7109375" style="408" customWidth="1"/>
    <col min="10246" max="10246" width="16.5703125" style="408" bestFit="1" customWidth="1"/>
    <col min="10247" max="10247" width="17.42578125" style="408" customWidth="1"/>
    <col min="10248" max="10248" width="20.140625" style="408" customWidth="1"/>
    <col min="10249" max="10249" width="23.5703125" style="408" customWidth="1"/>
    <col min="10250" max="10250" width="16.7109375" style="408" customWidth="1"/>
    <col min="10251" max="10252" width="11.42578125" style="408" customWidth="1"/>
    <col min="10253" max="10253" width="13.5703125" style="408" customWidth="1"/>
    <col min="10254" max="10494" width="11.42578125" style="408"/>
    <col min="10495" max="10495" width="10.140625" style="408" customWidth="1"/>
    <col min="10496" max="10496" width="71.5703125" style="408" customWidth="1"/>
    <col min="10497" max="10497" width="13.7109375" style="408" customWidth="1"/>
    <col min="10498" max="10498" width="10.7109375" style="408" customWidth="1"/>
    <col min="10499" max="10499" width="13.5703125" style="408" customWidth="1"/>
    <col min="10500" max="10500" width="16" style="408" customWidth="1"/>
    <col min="10501" max="10501" width="23.7109375" style="408" customWidth="1"/>
    <col min="10502" max="10502" width="16.5703125" style="408" bestFit="1" customWidth="1"/>
    <col min="10503" max="10503" width="17.42578125" style="408" customWidth="1"/>
    <col min="10504" max="10504" width="20.140625" style="408" customWidth="1"/>
    <col min="10505" max="10505" width="23.5703125" style="408" customWidth="1"/>
    <col min="10506" max="10506" width="16.7109375" style="408" customWidth="1"/>
    <col min="10507" max="10508" width="11.42578125" style="408" customWidth="1"/>
    <col min="10509" max="10509" width="13.5703125" style="408" customWidth="1"/>
    <col min="10510" max="10750" width="11.42578125" style="408"/>
    <col min="10751" max="10751" width="10.140625" style="408" customWidth="1"/>
    <col min="10752" max="10752" width="71.5703125" style="408" customWidth="1"/>
    <col min="10753" max="10753" width="13.7109375" style="408" customWidth="1"/>
    <col min="10754" max="10754" width="10.7109375" style="408" customWidth="1"/>
    <col min="10755" max="10755" width="13.5703125" style="408" customWidth="1"/>
    <col min="10756" max="10756" width="16" style="408" customWidth="1"/>
    <col min="10757" max="10757" width="23.7109375" style="408" customWidth="1"/>
    <col min="10758" max="10758" width="16.5703125" style="408" bestFit="1" customWidth="1"/>
    <col min="10759" max="10759" width="17.42578125" style="408" customWidth="1"/>
    <col min="10760" max="10760" width="20.140625" style="408" customWidth="1"/>
    <col min="10761" max="10761" width="23.5703125" style="408" customWidth="1"/>
    <col min="10762" max="10762" width="16.7109375" style="408" customWidth="1"/>
    <col min="10763" max="10764" width="11.42578125" style="408" customWidth="1"/>
    <col min="10765" max="10765" width="13.5703125" style="408" customWidth="1"/>
    <col min="10766" max="11006" width="11.42578125" style="408"/>
    <col min="11007" max="11007" width="10.140625" style="408" customWidth="1"/>
    <col min="11008" max="11008" width="71.5703125" style="408" customWidth="1"/>
    <col min="11009" max="11009" width="13.7109375" style="408" customWidth="1"/>
    <col min="11010" max="11010" width="10.7109375" style="408" customWidth="1"/>
    <col min="11011" max="11011" width="13.5703125" style="408" customWidth="1"/>
    <col min="11012" max="11012" width="16" style="408" customWidth="1"/>
    <col min="11013" max="11013" width="23.7109375" style="408" customWidth="1"/>
    <col min="11014" max="11014" width="16.5703125" style="408" bestFit="1" customWidth="1"/>
    <col min="11015" max="11015" width="17.42578125" style="408" customWidth="1"/>
    <col min="11016" max="11016" width="20.140625" style="408" customWidth="1"/>
    <col min="11017" max="11017" width="23.5703125" style="408" customWidth="1"/>
    <col min="11018" max="11018" width="16.7109375" style="408" customWidth="1"/>
    <col min="11019" max="11020" width="11.42578125" style="408" customWidth="1"/>
    <col min="11021" max="11021" width="13.5703125" style="408" customWidth="1"/>
    <col min="11022" max="11262" width="11.42578125" style="408"/>
    <col min="11263" max="11263" width="10.140625" style="408" customWidth="1"/>
    <col min="11264" max="11264" width="71.5703125" style="408" customWidth="1"/>
    <col min="11265" max="11265" width="13.7109375" style="408" customWidth="1"/>
    <col min="11266" max="11266" width="10.7109375" style="408" customWidth="1"/>
    <col min="11267" max="11267" width="13.5703125" style="408" customWidth="1"/>
    <col min="11268" max="11268" width="16" style="408" customWidth="1"/>
    <col min="11269" max="11269" width="23.7109375" style="408" customWidth="1"/>
    <col min="11270" max="11270" width="16.5703125" style="408" bestFit="1" customWidth="1"/>
    <col min="11271" max="11271" width="17.42578125" style="408" customWidth="1"/>
    <col min="11272" max="11272" width="20.140625" style="408" customWidth="1"/>
    <col min="11273" max="11273" width="23.5703125" style="408" customWidth="1"/>
    <col min="11274" max="11274" width="16.7109375" style="408" customWidth="1"/>
    <col min="11275" max="11276" width="11.42578125" style="408" customWidth="1"/>
    <col min="11277" max="11277" width="13.5703125" style="408" customWidth="1"/>
    <col min="11278" max="11518" width="11.42578125" style="408"/>
    <col min="11519" max="11519" width="10.140625" style="408" customWidth="1"/>
    <col min="11520" max="11520" width="71.5703125" style="408" customWidth="1"/>
    <col min="11521" max="11521" width="13.7109375" style="408" customWidth="1"/>
    <col min="11522" max="11522" width="10.7109375" style="408" customWidth="1"/>
    <col min="11523" max="11523" width="13.5703125" style="408" customWidth="1"/>
    <col min="11524" max="11524" width="16" style="408" customWidth="1"/>
    <col min="11525" max="11525" width="23.7109375" style="408" customWidth="1"/>
    <col min="11526" max="11526" width="16.5703125" style="408" bestFit="1" customWidth="1"/>
    <col min="11527" max="11527" width="17.42578125" style="408" customWidth="1"/>
    <col min="11528" max="11528" width="20.140625" style="408" customWidth="1"/>
    <col min="11529" max="11529" width="23.5703125" style="408" customWidth="1"/>
    <col min="11530" max="11530" width="16.7109375" style="408" customWidth="1"/>
    <col min="11531" max="11532" width="11.42578125" style="408" customWidth="1"/>
    <col min="11533" max="11533" width="13.5703125" style="408" customWidth="1"/>
    <col min="11534" max="11774" width="11.42578125" style="408"/>
    <col min="11775" max="11775" width="10.140625" style="408" customWidth="1"/>
    <col min="11776" max="11776" width="71.5703125" style="408" customWidth="1"/>
    <col min="11777" max="11777" width="13.7109375" style="408" customWidth="1"/>
    <col min="11778" max="11778" width="10.7109375" style="408" customWidth="1"/>
    <col min="11779" max="11779" width="13.5703125" style="408" customWidth="1"/>
    <col min="11780" max="11780" width="16" style="408" customWidth="1"/>
    <col min="11781" max="11781" width="23.7109375" style="408" customWidth="1"/>
    <col min="11782" max="11782" width="16.5703125" style="408" bestFit="1" customWidth="1"/>
    <col min="11783" max="11783" width="17.42578125" style="408" customWidth="1"/>
    <col min="11784" max="11784" width="20.140625" style="408" customWidth="1"/>
    <col min="11785" max="11785" width="23.5703125" style="408" customWidth="1"/>
    <col min="11786" max="11786" width="16.7109375" style="408" customWidth="1"/>
    <col min="11787" max="11788" width="11.42578125" style="408" customWidth="1"/>
    <col min="11789" max="11789" width="13.5703125" style="408" customWidth="1"/>
    <col min="11790" max="12030" width="11.42578125" style="408"/>
    <col min="12031" max="12031" width="10.140625" style="408" customWidth="1"/>
    <col min="12032" max="12032" width="71.5703125" style="408" customWidth="1"/>
    <col min="12033" max="12033" width="13.7109375" style="408" customWidth="1"/>
    <col min="12034" max="12034" width="10.7109375" style="408" customWidth="1"/>
    <col min="12035" max="12035" width="13.5703125" style="408" customWidth="1"/>
    <col min="12036" max="12036" width="16" style="408" customWidth="1"/>
    <col min="12037" max="12037" width="23.7109375" style="408" customWidth="1"/>
    <col min="12038" max="12038" width="16.5703125" style="408" bestFit="1" customWidth="1"/>
    <col min="12039" max="12039" width="17.42578125" style="408" customWidth="1"/>
    <col min="12040" max="12040" width="20.140625" style="408" customWidth="1"/>
    <col min="12041" max="12041" width="23.5703125" style="408" customWidth="1"/>
    <col min="12042" max="12042" width="16.7109375" style="408" customWidth="1"/>
    <col min="12043" max="12044" width="11.42578125" style="408" customWidth="1"/>
    <col min="12045" max="12045" width="13.5703125" style="408" customWidth="1"/>
    <col min="12046" max="12286" width="11.42578125" style="408"/>
    <col min="12287" max="12287" width="10.140625" style="408" customWidth="1"/>
    <col min="12288" max="12288" width="71.5703125" style="408" customWidth="1"/>
    <col min="12289" max="12289" width="13.7109375" style="408" customWidth="1"/>
    <col min="12290" max="12290" width="10.7109375" style="408" customWidth="1"/>
    <col min="12291" max="12291" width="13.5703125" style="408" customWidth="1"/>
    <col min="12292" max="12292" width="16" style="408" customWidth="1"/>
    <col min="12293" max="12293" width="23.7109375" style="408" customWidth="1"/>
    <col min="12294" max="12294" width="16.5703125" style="408" bestFit="1" customWidth="1"/>
    <col min="12295" max="12295" width="17.42578125" style="408" customWidth="1"/>
    <col min="12296" max="12296" width="20.140625" style="408" customWidth="1"/>
    <col min="12297" max="12297" width="23.5703125" style="408" customWidth="1"/>
    <col min="12298" max="12298" width="16.7109375" style="408" customWidth="1"/>
    <col min="12299" max="12300" width="11.42578125" style="408" customWidth="1"/>
    <col min="12301" max="12301" width="13.5703125" style="408" customWidth="1"/>
    <col min="12302" max="12542" width="11.42578125" style="408"/>
    <col min="12543" max="12543" width="10.140625" style="408" customWidth="1"/>
    <col min="12544" max="12544" width="71.5703125" style="408" customWidth="1"/>
    <col min="12545" max="12545" width="13.7109375" style="408" customWidth="1"/>
    <col min="12546" max="12546" width="10.7109375" style="408" customWidth="1"/>
    <col min="12547" max="12547" width="13.5703125" style="408" customWidth="1"/>
    <col min="12548" max="12548" width="16" style="408" customWidth="1"/>
    <col min="12549" max="12549" width="23.7109375" style="408" customWidth="1"/>
    <col min="12550" max="12550" width="16.5703125" style="408" bestFit="1" customWidth="1"/>
    <col min="12551" max="12551" width="17.42578125" style="408" customWidth="1"/>
    <col min="12552" max="12552" width="20.140625" style="408" customWidth="1"/>
    <col min="12553" max="12553" width="23.5703125" style="408" customWidth="1"/>
    <col min="12554" max="12554" width="16.7109375" style="408" customWidth="1"/>
    <col min="12555" max="12556" width="11.42578125" style="408" customWidth="1"/>
    <col min="12557" max="12557" width="13.5703125" style="408" customWidth="1"/>
    <col min="12558" max="12798" width="11.42578125" style="408"/>
    <col min="12799" max="12799" width="10.140625" style="408" customWidth="1"/>
    <col min="12800" max="12800" width="71.5703125" style="408" customWidth="1"/>
    <col min="12801" max="12801" width="13.7109375" style="408" customWidth="1"/>
    <col min="12802" max="12802" width="10.7109375" style="408" customWidth="1"/>
    <col min="12803" max="12803" width="13.5703125" style="408" customWidth="1"/>
    <col min="12804" max="12804" width="16" style="408" customWidth="1"/>
    <col min="12805" max="12805" width="23.7109375" style="408" customWidth="1"/>
    <col min="12806" max="12806" width="16.5703125" style="408" bestFit="1" customWidth="1"/>
    <col min="12807" max="12807" width="17.42578125" style="408" customWidth="1"/>
    <col min="12808" max="12808" width="20.140625" style="408" customWidth="1"/>
    <col min="12809" max="12809" width="23.5703125" style="408" customWidth="1"/>
    <col min="12810" max="12810" width="16.7109375" style="408" customWidth="1"/>
    <col min="12811" max="12812" width="11.42578125" style="408" customWidth="1"/>
    <col min="12813" max="12813" width="13.5703125" style="408" customWidth="1"/>
    <col min="12814" max="13054" width="11.42578125" style="408"/>
    <col min="13055" max="13055" width="10.140625" style="408" customWidth="1"/>
    <col min="13056" max="13056" width="71.5703125" style="408" customWidth="1"/>
    <col min="13057" max="13057" width="13.7109375" style="408" customWidth="1"/>
    <col min="13058" max="13058" width="10.7109375" style="408" customWidth="1"/>
    <col min="13059" max="13059" width="13.5703125" style="408" customWidth="1"/>
    <col min="13060" max="13060" width="16" style="408" customWidth="1"/>
    <col min="13061" max="13061" width="23.7109375" style="408" customWidth="1"/>
    <col min="13062" max="13062" width="16.5703125" style="408" bestFit="1" customWidth="1"/>
    <col min="13063" max="13063" width="17.42578125" style="408" customWidth="1"/>
    <col min="13064" max="13064" width="20.140625" style="408" customWidth="1"/>
    <col min="13065" max="13065" width="23.5703125" style="408" customWidth="1"/>
    <col min="13066" max="13066" width="16.7109375" style="408" customWidth="1"/>
    <col min="13067" max="13068" width="11.42578125" style="408" customWidth="1"/>
    <col min="13069" max="13069" width="13.5703125" style="408" customWidth="1"/>
    <col min="13070" max="13310" width="11.42578125" style="408"/>
    <col min="13311" max="13311" width="10.140625" style="408" customWidth="1"/>
    <col min="13312" max="13312" width="71.5703125" style="408" customWidth="1"/>
    <col min="13313" max="13313" width="13.7109375" style="408" customWidth="1"/>
    <col min="13314" max="13314" width="10.7109375" style="408" customWidth="1"/>
    <col min="13315" max="13315" width="13.5703125" style="408" customWidth="1"/>
    <col min="13316" max="13316" width="16" style="408" customWidth="1"/>
    <col min="13317" max="13317" width="23.7109375" style="408" customWidth="1"/>
    <col min="13318" max="13318" width="16.5703125" style="408" bestFit="1" customWidth="1"/>
    <col min="13319" max="13319" width="17.42578125" style="408" customWidth="1"/>
    <col min="13320" max="13320" width="20.140625" style="408" customWidth="1"/>
    <col min="13321" max="13321" width="23.5703125" style="408" customWidth="1"/>
    <col min="13322" max="13322" width="16.7109375" style="408" customWidth="1"/>
    <col min="13323" max="13324" width="11.42578125" style="408" customWidth="1"/>
    <col min="13325" max="13325" width="13.5703125" style="408" customWidth="1"/>
    <col min="13326" max="13566" width="11.42578125" style="408"/>
    <col min="13567" max="13567" width="10.140625" style="408" customWidth="1"/>
    <col min="13568" max="13568" width="71.5703125" style="408" customWidth="1"/>
    <col min="13569" max="13569" width="13.7109375" style="408" customWidth="1"/>
    <col min="13570" max="13570" width="10.7109375" style="408" customWidth="1"/>
    <col min="13571" max="13571" width="13.5703125" style="408" customWidth="1"/>
    <col min="13572" max="13572" width="16" style="408" customWidth="1"/>
    <col min="13573" max="13573" width="23.7109375" style="408" customWidth="1"/>
    <col min="13574" max="13574" width="16.5703125" style="408" bestFit="1" customWidth="1"/>
    <col min="13575" max="13575" width="17.42578125" style="408" customWidth="1"/>
    <col min="13576" max="13576" width="20.140625" style="408" customWidth="1"/>
    <col min="13577" max="13577" width="23.5703125" style="408" customWidth="1"/>
    <col min="13578" max="13578" width="16.7109375" style="408" customWidth="1"/>
    <col min="13579" max="13580" width="11.42578125" style="408" customWidth="1"/>
    <col min="13581" max="13581" width="13.5703125" style="408" customWidth="1"/>
    <col min="13582" max="13822" width="11.42578125" style="408"/>
    <col min="13823" max="13823" width="10.140625" style="408" customWidth="1"/>
    <col min="13824" max="13824" width="71.5703125" style="408" customWidth="1"/>
    <col min="13825" max="13825" width="13.7109375" style="408" customWidth="1"/>
    <col min="13826" max="13826" width="10.7109375" style="408" customWidth="1"/>
    <col min="13827" max="13827" width="13.5703125" style="408" customWidth="1"/>
    <col min="13828" max="13828" width="16" style="408" customWidth="1"/>
    <col min="13829" max="13829" width="23.7109375" style="408" customWidth="1"/>
    <col min="13830" max="13830" width="16.5703125" style="408" bestFit="1" customWidth="1"/>
    <col min="13831" max="13831" width="17.42578125" style="408" customWidth="1"/>
    <col min="13832" max="13832" width="20.140625" style="408" customWidth="1"/>
    <col min="13833" max="13833" width="23.5703125" style="408" customWidth="1"/>
    <col min="13834" max="13834" width="16.7109375" style="408" customWidth="1"/>
    <col min="13835" max="13836" width="11.42578125" style="408" customWidth="1"/>
    <col min="13837" max="13837" width="13.5703125" style="408" customWidth="1"/>
    <col min="13838" max="14078" width="11.42578125" style="408"/>
    <col min="14079" max="14079" width="10.140625" style="408" customWidth="1"/>
    <col min="14080" max="14080" width="71.5703125" style="408" customWidth="1"/>
    <col min="14081" max="14081" width="13.7109375" style="408" customWidth="1"/>
    <col min="14082" max="14082" width="10.7109375" style="408" customWidth="1"/>
    <col min="14083" max="14083" width="13.5703125" style="408" customWidth="1"/>
    <col min="14084" max="14084" width="16" style="408" customWidth="1"/>
    <col min="14085" max="14085" width="23.7109375" style="408" customWidth="1"/>
    <col min="14086" max="14086" width="16.5703125" style="408" bestFit="1" customWidth="1"/>
    <col min="14087" max="14087" width="17.42578125" style="408" customWidth="1"/>
    <col min="14088" max="14088" width="20.140625" style="408" customWidth="1"/>
    <col min="14089" max="14089" width="23.5703125" style="408" customWidth="1"/>
    <col min="14090" max="14090" width="16.7109375" style="408" customWidth="1"/>
    <col min="14091" max="14092" width="11.42578125" style="408" customWidth="1"/>
    <col min="14093" max="14093" width="13.5703125" style="408" customWidth="1"/>
    <col min="14094" max="14334" width="11.42578125" style="408"/>
    <col min="14335" max="14335" width="10.140625" style="408" customWidth="1"/>
    <col min="14336" max="14336" width="71.5703125" style="408" customWidth="1"/>
    <col min="14337" max="14337" width="13.7109375" style="408" customWidth="1"/>
    <col min="14338" max="14338" width="10.7109375" style="408" customWidth="1"/>
    <col min="14339" max="14339" width="13.5703125" style="408" customWidth="1"/>
    <col min="14340" max="14340" width="16" style="408" customWidth="1"/>
    <col min="14341" max="14341" width="23.7109375" style="408" customWidth="1"/>
    <col min="14342" max="14342" width="16.5703125" style="408" bestFit="1" customWidth="1"/>
    <col min="14343" max="14343" width="17.42578125" style="408" customWidth="1"/>
    <col min="14344" max="14344" width="20.140625" style="408" customWidth="1"/>
    <col min="14345" max="14345" width="23.5703125" style="408" customWidth="1"/>
    <col min="14346" max="14346" width="16.7109375" style="408" customWidth="1"/>
    <col min="14347" max="14348" width="11.42578125" style="408" customWidth="1"/>
    <col min="14349" max="14349" width="13.5703125" style="408" customWidth="1"/>
    <col min="14350" max="14590" width="11.42578125" style="408"/>
    <col min="14591" max="14591" width="10.140625" style="408" customWidth="1"/>
    <col min="14592" max="14592" width="71.5703125" style="408" customWidth="1"/>
    <col min="14593" max="14593" width="13.7109375" style="408" customWidth="1"/>
    <col min="14594" max="14594" width="10.7109375" style="408" customWidth="1"/>
    <col min="14595" max="14595" width="13.5703125" style="408" customWidth="1"/>
    <col min="14596" max="14596" width="16" style="408" customWidth="1"/>
    <col min="14597" max="14597" width="23.7109375" style="408" customWidth="1"/>
    <col min="14598" max="14598" width="16.5703125" style="408" bestFit="1" customWidth="1"/>
    <col min="14599" max="14599" width="17.42578125" style="408" customWidth="1"/>
    <col min="14600" max="14600" width="20.140625" style="408" customWidth="1"/>
    <col min="14601" max="14601" width="23.5703125" style="408" customWidth="1"/>
    <col min="14602" max="14602" width="16.7109375" style="408" customWidth="1"/>
    <col min="14603" max="14604" width="11.42578125" style="408" customWidth="1"/>
    <col min="14605" max="14605" width="13.5703125" style="408" customWidth="1"/>
    <col min="14606" max="14846" width="11.42578125" style="408"/>
    <col min="14847" max="14847" width="10.140625" style="408" customWidth="1"/>
    <col min="14848" max="14848" width="71.5703125" style="408" customWidth="1"/>
    <col min="14849" max="14849" width="13.7109375" style="408" customWidth="1"/>
    <col min="14850" max="14850" width="10.7109375" style="408" customWidth="1"/>
    <col min="14851" max="14851" width="13.5703125" style="408" customWidth="1"/>
    <col min="14852" max="14852" width="16" style="408" customWidth="1"/>
    <col min="14853" max="14853" width="23.7109375" style="408" customWidth="1"/>
    <col min="14854" max="14854" width="16.5703125" style="408" bestFit="1" customWidth="1"/>
    <col min="14855" max="14855" width="17.42578125" style="408" customWidth="1"/>
    <col min="14856" max="14856" width="20.140625" style="408" customWidth="1"/>
    <col min="14857" max="14857" width="23.5703125" style="408" customWidth="1"/>
    <col min="14858" max="14858" width="16.7109375" style="408" customWidth="1"/>
    <col min="14859" max="14860" width="11.42578125" style="408" customWidth="1"/>
    <col min="14861" max="14861" width="13.5703125" style="408" customWidth="1"/>
    <col min="14862" max="15102" width="11.42578125" style="408"/>
    <col min="15103" max="15103" width="10.140625" style="408" customWidth="1"/>
    <col min="15104" max="15104" width="71.5703125" style="408" customWidth="1"/>
    <col min="15105" max="15105" width="13.7109375" style="408" customWidth="1"/>
    <col min="15106" max="15106" width="10.7109375" style="408" customWidth="1"/>
    <col min="15107" max="15107" width="13.5703125" style="408" customWidth="1"/>
    <col min="15108" max="15108" width="16" style="408" customWidth="1"/>
    <col min="15109" max="15109" width="23.7109375" style="408" customWidth="1"/>
    <col min="15110" max="15110" width="16.5703125" style="408" bestFit="1" customWidth="1"/>
    <col min="15111" max="15111" width="17.42578125" style="408" customWidth="1"/>
    <col min="15112" max="15112" width="20.140625" style="408" customWidth="1"/>
    <col min="15113" max="15113" width="23.5703125" style="408" customWidth="1"/>
    <col min="15114" max="15114" width="16.7109375" style="408" customWidth="1"/>
    <col min="15115" max="15116" width="11.42578125" style="408" customWidth="1"/>
    <col min="15117" max="15117" width="13.5703125" style="408" customWidth="1"/>
    <col min="15118" max="15358" width="11.42578125" style="408"/>
    <col min="15359" max="15359" width="10.140625" style="408" customWidth="1"/>
    <col min="15360" max="15360" width="71.5703125" style="408" customWidth="1"/>
    <col min="15361" max="15361" width="13.7109375" style="408" customWidth="1"/>
    <col min="15362" max="15362" width="10.7109375" style="408" customWidth="1"/>
    <col min="15363" max="15363" width="13.5703125" style="408" customWidth="1"/>
    <col min="15364" max="15364" width="16" style="408" customWidth="1"/>
    <col min="15365" max="15365" width="23.7109375" style="408" customWidth="1"/>
    <col min="15366" max="15366" width="16.5703125" style="408" bestFit="1" customWidth="1"/>
    <col min="15367" max="15367" width="17.42578125" style="408" customWidth="1"/>
    <col min="15368" max="15368" width="20.140625" style="408" customWidth="1"/>
    <col min="15369" max="15369" width="23.5703125" style="408" customWidth="1"/>
    <col min="15370" max="15370" width="16.7109375" style="408" customWidth="1"/>
    <col min="15371" max="15372" width="11.42578125" style="408" customWidth="1"/>
    <col min="15373" max="15373" width="13.5703125" style="408" customWidth="1"/>
    <col min="15374" max="15614" width="11.42578125" style="408"/>
    <col min="15615" max="15615" width="10.140625" style="408" customWidth="1"/>
    <col min="15616" max="15616" width="71.5703125" style="408" customWidth="1"/>
    <col min="15617" max="15617" width="13.7109375" style="408" customWidth="1"/>
    <col min="15618" max="15618" width="10.7109375" style="408" customWidth="1"/>
    <col min="15619" max="15619" width="13.5703125" style="408" customWidth="1"/>
    <col min="15620" max="15620" width="16" style="408" customWidth="1"/>
    <col min="15621" max="15621" width="23.7109375" style="408" customWidth="1"/>
    <col min="15622" max="15622" width="16.5703125" style="408" bestFit="1" customWidth="1"/>
    <col min="15623" max="15623" width="17.42578125" style="408" customWidth="1"/>
    <col min="15624" max="15624" width="20.140625" style="408" customWidth="1"/>
    <col min="15625" max="15625" width="23.5703125" style="408" customWidth="1"/>
    <col min="15626" max="15626" width="16.7109375" style="408" customWidth="1"/>
    <col min="15627" max="15628" width="11.42578125" style="408" customWidth="1"/>
    <col min="15629" max="15629" width="13.5703125" style="408" customWidth="1"/>
    <col min="15630" max="15870" width="11.42578125" style="408"/>
    <col min="15871" max="15871" width="10.140625" style="408" customWidth="1"/>
    <col min="15872" max="15872" width="71.5703125" style="408" customWidth="1"/>
    <col min="15873" max="15873" width="13.7109375" style="408" customWidth="1"/>
    <col min="15874" max="15874" width="10.7109375" style="408" customWidth="1"/>
    <col min="15875" max="15875" width="13.5703125" style="408" customWidth="1"/>
    <col min="15876" max="15876" width="16" style="408" customWidth="1"/>
    <col min="15877" max="15877" width="23.7109375" style="408" customWidth="1"/>
    <col min="15878" max="15878" width="16.5703125" style="408" bestFit="1" customWidth="1"/>
    <col min="15879" max="15879" width="17.42578125" style="408" customWidth="1"/>
    <col min="15880" max="15880" width="20.140625" style="408" customWidth="1"/>
    <col min="15881" max="15881" width="23.5703125" style="408" customWidth="1"/>
    <col min="15882" max="15882" width="16.7109375" style="408" customWidth="1"/>
    <col min="15883" max="15884" width="11.42578125" style="408" customWidth="1"/>
    <col min="15885" max="15885" width="13.5703125" style="408" customWidth="1"/>
    <col min="15886" max="16126" width="11.42578125" style="408"/>
    <col min="16127" max="16127" width="10.140625" style="408" customWidth="1"/>
    <col min="16128" max="16128" width="71.5703125" style="408" customWidth="1"/>
    <col min="16129" max="16129" width="13.7109375" style="408" customWidth="1"/>
    <col min="16130" max="16130" width="10.7109375" style="408" customWidth="1"/>
    <col min="16131" max="16131" width="13.5703125" style="408" customWidth="1"/>
    <col min="16132" max="16132" width="16" style="408" customWidth="1"/>
    <col min="16133" max="16133" width="23.7109375" style="408" customWidth="1"/>
    <col min="16134" max="16134" width="16.5703125" style="408" bestFit="1" customWidth="1"/>
    <col min="16135" max="16135" width="17.42578125" style="408" customWidth="1"/>
    <col min="16136" max="16136" width="20.140625" style="408" customWidth="1"/>
    <col min="16137" max="16137" width="23.5703125" style="408" customWidth="1"/>
    <col min="16138" max="16138" width="16.7109375" style="408" customWidth="1"/>
    <col min="16139" max="16140" width="11.42578125" style="408" customWidth="1"/>
    <col min="16141" max="16141" width="13.5703125" style="408" customWidth="1"/>
    <col min="16142" max="16384" width="11.42578125" style="408"/>
  </cols>
  <sheetData>
    <row r="1" spans="1:13" s="326" customFormat="1">
      <c r="A1" s="631" t="s">
        <v>339</v>
      </c>
      <c r="B1" s="632"/>
      <c r="C1" s="632"/>
      <c r="D1" s="632"/>
      <c r="E1" s="632"/>
      <c r="F1" s="632"/>
      <c r="G1" s="633"/>
    </row>
    <row r="2" spans="1:13" s="326" customFormat="1">
      <c r="A2" s="634" t="s">
        <v>560</v>
      </c>
      <c r="B2" s="635"/>
      <c r="C2" s="635"/>
      <c r="D2" s="635"/>
      <c r="E2" s="635"/>
      <c r="F2" s="635"/>
      <c r="G2" s="636"/>
    </row>
    <row r="3" spans="1:13" s="326" customFormat="1">
      <c r="A3" s="637" t="s">
        <v>561</v>
      </c>
      <c r="B3" s="638"/>
      <c r="C3" s="638"/>
      <c r="D3" s="638"/>
      <c r="E3" s="638"/>
      <c r="F3" s="638"/>
      <c r="G3" s="639"/>
      <c r="H3" s="504"/>
    </row>
    <row r="4" spans="1:13" s="326" customFormat="1" ht="19.5">
      <c r="A4" s="327"/>
      <c r="B4" s="505"/>
      <c r="C4" s="329"/>
      <c r="D4" s="330"/>
      <c r="E4" s="331"/>
      <c r="F4" s="332"/>
      <c r="G4" s="506"/>
    </row>
    <row r="5" spans="1:13" s="334" customFormat="1">
      <c r="A5" s="335" t="s">
        <v>4</v>
      </c>
      <c r="B5" s="507" t="s">
        <v>5</v>
      </c>
      <c r="C5" s="337" t="s">
        <v>6</v>
      </c>
      <c r="D5" s="338" t="s">
        <v>7</v>
      </c>
      <c r="E5" s="339" t="s">
        <v>8</v>
      </c>
      <c r="F5" s="340" t="s">
        <v>9</v>
      </c>
      <c r="G5" s="508" t="s">
        <v>10</v>
      </c>
    </row>
    <row r="6" spans="1:13" s="380" customFormat="1">
      <c r="A6" s="509"/>
      <c r="B6" s="510"/>
      <c r="C6" s="511"/>
      <c r="D6" s="512"/>
      <c r="E6" s="511"/>
      <c r="F6" s="511"/>
      <c r="J6" s="382"/>
      <c r="M6" s="382"/>
    </row>
    <row r="7" spans="1:13" s="326" customFormat="1">
      <c r="A7" s="345">
        <v>1</v>
      </c>
      <c r="B7" s="625" t="s">
        <v>211</v>
      </c>
      <c r="C7" s="625"/>
      <c r="D7" s="625"/>
      <c r="E7" s="625"/>
      <c r="F7" s="625"/>
      <c r="G7" s="385"/>
    </row>
    <row r="8" spans="1:13" s="326" customFormat="1" ht="19.5">
      <c r="A8" s="411">
        <f>A7+0.01</f>
        <v>1.01</v>
      </c>
      <c r="B8" s="513" t="s">
        <v>280</v>
      </c>
      <c r="C8" s="349">
        <v>1</v>
      </c>
      <c r="D8" s="350" t="s">
        <v>3</v>
      </c>
      <c r="E8" s="349">
        <v>20000</v>
      </c>
      <c r="F8" s="384">
        <f>+C8*E8</f>
        <v>20000</v>
      </c>
      <c r="G8" s="385"/>
    </row>
    <row r="9" spans="1:13" s="326" customFormat="1" ht="19.5">
      <c r="A9" s="411">
        <f>+A8+0.01</f>
        <v>1.02</v>
      </c>
      <c r="B9" s="513" t="s">
        <v>281</v>
      </c>
      <c r="C9" s="349">
        <v>1</v>
      </c>
      <c r="D9" s="350" t="s">
        <v>3</v>
      </c>
      <c r="E9" s="349" t="e">
        <f>+#REF!</f>
        <v>#REF!</v>
      </c>
      <c r="F9" s="384" t="e">
        <f>+C9*E9</f>
        <v>#REF!</v>
      </c>
      <c r="G9" s="385"/>
    </row>
    <row r="10" spans="1:13" s="326" customFormat="1" ht="19.5">
      <c r="A10" s="411">
        <f>+A9+0.01</f>
        <v>1.03</v>
      </c>
      <c r="B10" s="513" t="s">
        <v>212</v>
      </c>
      <c r="C10" s="349">
        <v>8638.18</v>
      </c>
      <c r="D10" s="350" t="s">
        <v>1</v>
      </c>
      <c r="E10" s="349" t="e">
        <f>+#REF!</f>
        <v>#REF!</v>
      </c>
      <c r="F10" s="384" t="e">
        <f>+C10*E10</f>
        <v>#REF!</v>
      </c>
      <c r="G10" s="385"/>
    </row>
    <row r="11" spans="1:13" s="380" customFormat="1">
      <c r="A11" s="514"/>
      <c r="B11" s="509"/>
      <c r="C11" s="515"/>
      <c r="D11" s="516"/>
      <c r="E11" s="511"/>
      <c r="F11" s="353" t="s">
        <v>33</v>
      </c>
      <c r="G11" s="417" t="e">
        <f>SUM(F8:F10)</f>
        <v>#REF!</v>
      </c>
      <c r="J11" s="382"/>
      <c r="M11" s="382"/>
    </row>
    <row r="12" spans="1:13" s="380" customFormat="1">
      <c r="A12" s="514"/>
      <c r="B12" s="509"/>
      <c r="C12" s="515"/>
      <c r="D12" s="516"/>
      <c r="E12" s="511"/>
      <c r="F12" s="511"/>
      <c r="G12" s="517"/>
      <c r="J12" s="382"/>
      <c r="M12" s="382"/>
    </row>
    <row r="13" spans="1:13" s="326" customFormat="1">
      <c r="A13" s="345">
        <v>2</v>
      </c>
      <c r="B13" s="625" t="s">
        <v>74</v>
      </c>
      <c r="C13" s="625"/>
      <c r="D13" s="625"/>
      <c r="E13" s="625"/>
      <c r="F13" s="625"/>
      <c r="G13" s="385"/>
    </row>
    <row r="14" spans="1:13" s="326" customFormat="1" ht="19.5">
      <c r="A14" s="411">
        <f>0.01+A13</f>
        <v>2.0099999999999998</v>
      </c>
      <c r="B14" s="513" t="s">
        <v>368</v>
      </c>
      <c r="C14" s="349">
        <f>17.35+15.42+22.8+14.78+12.73+42.31+3+39+5</f>
        <v>172.39000000000001</v>
      </c>
      <c r="D14" s="350" t="s">
        <v>0</v>
      </c>
      <c r="E14" s="349" t="e">
        <f>+#REF!</f>
        <v>#REF!</v>
      </c>
      <c r="F14" s="384" t="e">
        <f>+C14*E14</f>
        <v>#REF!</v>
      </c>
      <c r="G14" s="385"/>
    </row>
    <row r="15" spans="1:13" s="326" customFormat="1" ht="19.5">
      <c r="A15" s="411">
        <f t="shared" ref="A15:A23" si="0">0.01+A14</f>
        <v>2.0199999999999996</v>
      </c>
      <c r="B15" s="513" t="s">
        <v>369</v>
      </c>
      <c r="C15" s="349">
        <f>+C10/10000</f>
        <v>0.86381799999999997</v>
      </c>
      <c r="D15" s="350" t="s">
        <v>342</v>
      </c>
      <c r="E15" s="349" t="e">
        <f>+#REF!</f>
        <v>#REF!</v>
      </c>
      <c r="F15" s="384" t="e">
        <f>+C15*E15</f>
        <v>#REF!</v>
      </c>
      <c r="G15" s="385"/>
    </row>
    <row r="16" spans="1:13" s="326" customFormat="1" ht="19.5">
      <c r="A16" s="411">
        <f t="shared" si="0"/>
        <v>2.0299999999999994</v>
      </c>
      <c r="B16" s="513" t="s">
        <v>340</v>
      </c>
      <c r="C16" s="349">
        <f>+C10*0.07</f>
        <v>604.6726000000001</v>
      </c>
      <c r="D16" s="350" t="s">
        <v>45</v>
      </c>
      <c r="E16" s="349" t="e">
        <f>+#REF!</f>
        <v>#REF!</v>
      </c>
      <c r="F16" s="384" t="e">
        <f>+C16*E16</f>
        <v>#REF!</v>
      </c>
      <c r="G16" s="385"/>
    </row>
    <row r="17" spans="1:13" s="326" customFormat="1" ht="19.5">
      <c r="A17" s="411">
        <f t="shared" si="0"/>
        <v>2.0399999999999991</v>
      </c>
      <c r="B17" s="513" t="s">
        <v>341</v>
      </c>
      <c r="C17" s="349">
        <f>1292.03-C16</f>
        <v>687.35739999999987</v>
      </c>
      <c r="D17" s="350" t="s">
        <v>45</v>
      </c>
      <c r="E17" s="349" t="e">
        <f>+#REF!</f>
        <v>#REF!</v>
      </c>
      <c r="F17" s="384" t="e">
        <f t="shared" ref="F17:F26" si="1">+C17*E17</f>
        <v>#REF!</v>
      </c>
      <c r="G17" s="385"/>
    </row>
    <row r="18" spans="1:13" s="326" customFormat="1" ht="39">
      <c r="A18" s="411">
        <f t="shared" si="0"/>
        <v>2.0499999999999989</v>
      </c>
      <c r="B18" s="513" t="s">
        <v>412</v>
      </c>
      <c r="C18" s="349">
        <f>+((C10*0.02)+(C14+C16+C17))*1.3</f>
        <v>2128.3386800000003</v>
      </c>
      <c r="D18" s="350" t="s">
        <v>47</v>
      </c>
      <c r="E18" s="349" t="e">
        <f>+#REF!</f>
        <v>#REF!</v>
      </c>
      <c r="F18" s="384" t="e">
        <f t="shared" si="1"/>
        <v>#REF!</v>
      </c>
      <c r="G18" s="385"/>
    </row>
    <row r="19" spans="1:13" s="326" customFormat="1" ht="39">
      <c r="A19" s="411">
        <f t="shared" si="0"/>
        <v>2.0599999999999987</v>
      </c>
      <c r="B19" s="513" t="s">
        <v>370</v>
      </c>
      <c r="C19" s="349">
        <f>1674.2-C16-C17</f>
        <v>382.17000000000007</v>
      </c>
      <c r="D19" s="350" t="s">
        <v>45</v>
      </c>
      <c r="E19" s="349" t="e">
        <f>+#REF!</f>
        <v>#REF!</v>
      </c>
      <c r="F19" s="384" t="e">
        <f t="shared" si="1"/>
        <v>#REF!</v>
      </c>
      <c r="G19" s="385"/>
    </row>
    <row r="20" spans="1:13" s="326" customFormat="1" ht="19.5">
      <c r="A20" s="411">
        <f t="shared" si="0"/>
        <v>2.0699999999999985</v>
      </c>
      <c r="B20" s="513" t="s">
        <v>213</v>
      </c>
      <c r="C20" s="349">
        <f>+(246.25*0.05)+(3751.21*0.05)</f>
        <v>199.87300000000002</v>
      </c>
      <c r="D20" s="350" t="s">
        <v>45</v>
      </c>
      <c r="E20" s="349" t="e">
        <f>+#REF!</f>
        <v>#REF!</v>
      </c>
      <c r="F20" s="384" t="e">
        <f t="shared" si="1"/>
        <v>#REF!</v>
      </c>
      <c r="G20" s="385"/>
    </row>
    <row r="21" spans="1:13" s="326" customFormat="1" ht="39">
      <c r="A21" s="411">
        <f t="shared" si="0"/>
        <v>2.0799999999999983</v>
      </c>
      <c r="B21" s="513" t="s">
        <v>345</v>
      </c>
      <c r="C21" s="349">
        <f>C20*15*1.3</f>
        <v>3897.5235000000002</v>
      </c>
      <c r="D21" s="350" t="s">
        <v>94</v>
      </c>
      <c r="E21" s="349" t="e">
        <f>+#REF!</f>
        <v>#REF!</v>
      </c>
      <c r="F21" s="384" t="e">
        <f t="shared" si="1"/>
        <v>#REF!</v>
      </c>
      <c r="G21" s="385"/>
    </row>
    <row r="22" spans="1:13" s="326" customFormat="1" ht="39">
      <c r="A22" s="411">
        <f t="shared" si="0"/>
        <v>2.0899999999999981</v>
      </c>
      <c r="B22" s="513" t="s">
        <v>420</v>
      </c>
      <c r="C22" s="349">
        <f>+(3751.21+246.25)*0.05</f>
        <v>199.87300000000002</v>
      </c>
      <c r="D22" s="350" t="s">
        <v>46</v>
      </c>
      <c r="E22" s="349" t="e">
        <f>+#REF!</f>
        <v>#REF!</v>
      </c>
      <c r="F22" s="384" t="e">
        <f t="shared" si="1"/>
        <v>#REF!</v>
      </c>
      <c r="G22" s="385"/>
    </row>
    <row r="23" spans="1:13" s="326" customFormat="1" ht="19.5">
      <c r="A23" s="411">
        <f t="shared" si="0"/>
        <v>2.0999999999999979</v>
      </c>
      <c r="B23" s="513" t="s">
        <v>344</v>
      </c>
      <c r="C23" s="349">
        <f>2061.05*0.1</f>
        <v>206.10500000000002</v>
      </c>
      <c r="D23" s="350" t="s">
        <v>45</v>
      </c>
      <c r="E23" s="349" t="e">
        <f>+#REF!</f>
        <v>#REF!</v>
      </c>
      <c r="F23" s="384" t="e">
        <f t="shared" si="1"/>
        <v>#REF!</v>
      </c>
      <c r="G23" s="385"/>
    </row>
    <row r="24" spans="1:13" s="326" customFormat="1" ht="39">
      <c r="A24" s="411">
        <f>0.01+A23</f>
        <v>2.1099999999999977</v>
      </c>
      <c r="B24" s="513" t="s">
        <v>371</v>
      </c>
      <c r="C24" s="349">
        <f>C23*15*1.3</f>
        <v>4019.0475000000006</v>
      </c>
      <c r="D24" s="350" t="s">
        <v>94</v>
      </c>
      <c r="E24" s="349" t="e">
        <f>+E21</f>
        <v>#REF!</v>
      </c>
      <c r="F24" s="384" t="e">
        <f t="shared" si="1"/>
        <v>#REF!</v>
      </c>
      <c r="G24" s="385"/>
    </row>
    <row r="25" spans="1:13" s="326" customFormat="1" ht="19.5">
      <c r="A25" s="411">
        <f>0.01+A24</f>
        <v>2.1199999999999974</v>
      </c>
      <c r="B25" s="513" t="s">
        <v>419</v>
      </c>
      <c r="C25" s="349">
        <f>2061.05*0.1</f>
        <v>206.10500000000002</v>
      </c>
      <c r="D25" s="350" t="s">
        <v>46</v>
      </c>
      <c r="E25" s="349" t="e">
        <f>+#REF!</f>
        <v>#REF!</v>
      </c>
      <c r="F25" s="384" t="e">
        <f t="shared" si="1"/>
        <v>#REF!</v>
      </c>
      <c r="G25" s="385"/>
    </row>
    <row r="26" spans="1:13" s="326" customFormat="1" ht="39">
      <c r="A26" s="411">
        <f>0.01+A25</f>
        <v>2.1299999999999972</v>
      </c>
      <c r="B26" s="513" t="s">
        <v>214</v>
      </c>
      <c r="C26" s="349">
        <v>3751.21</v>
      </c>
      <c r="D26" s="350" t="s">
        <v>1</v>
      </c>
      <c r="E26" s="349" t="e">
        <f>+#REF!</f>
        <v>#REF!</v>
      </c>
      <c r="F26" s="384" t="e">
        <f t="shared" si="1"/>
        <v>#REF!</v>
      </c>
      <c r="G26" s="385"/>
    </row>
    <row r="27" spans="1:13" s="326" customFormat="1">
      <c r="A27" s="514"/>
      <c r="B27" s="509"/>
      <c r="C27" s="515"/>
      <c r="D27" s="516"/>
      <c r="E27" s="511"/>
      <c r="F27" s="353" t="s">
        <v>33</v>
      </c>
      <c r="G27" s="417" t="e">
        <f>SUM(F13:F26)</f>
        <v>#REF!</v>
      </c>
    </row>
    <row r="28" spans="1:13" s="380" customFormat="1">
      <c r="A28" s="514"/>
      <c r="B28" s="509"/>
      <c r="C28" s="515"/>
      <c r="D28" s="516"/>
      <c r="E28" s="511"/>
      <c r="F28" s="515"/>
      <c r="G28" s="518"/>
      <c r="J28" s="382"/>
      <c r="M28" s="382"/>
    </row>
    <row r="29" spans="1:13" s="326" customFormat="1">
      <c r="A29" s="345">
        <v>3</v>
      </c>
      <c r="B29" s="625" t="s">
        <v>343</v>
      </c>
      <c r="C29" s="625"/>
      <c r="D29" s="625"/>
      <c r="E29" s="625"/>
      <c r="F29" s="625"/>
      <c r="G29" s="385"/>
    </row>
    <row r="30" spans="1:13" s="326" customFormat="1">
      <c r="A30" s="360">
        <v>3.1</v>
      </c>
      <c r="B30" s="519" t="s">
        <v>196</v>
      </c>
      <c r="C30" s="362"/>
      <c r="D30" s="363"/>
      <c r="E30" s="362"/>
      <c r="F30" s="364"/>
      <c r="G30" s="385"/>
    </row>
    <row r="31" spans="1:13" s="326" customFormat="1" ht="19.5">
      <c r="A31" s="411">
        <f>+A30+0.01</f>
        <v>3.11</v>
      </c>
      <c r="B31" s="520" t="s">
        <v>215</v>
      </c>
      <c r="C31" s="366">
        <f>99.67*0.45*0.85</f>
        <v>38.123775000000002</v>
      </c>
      <c r="D31" s="521" t="s">
        <v>0</v>
      </c>
      <c r="E31" s="366" t="e">
        <f>+#REF!</f>
        <v>#REF!</v>
      </c>
      <c r="F31" s="522" t="e">
        <f>+C31*E31</f>
        <v>#REF!</v>
      </c>
      <c r="G31" s="385"/>
    </row>
    <row r="32" spans="1:13" s="326" customFormat="1" ht="19.5">
      <c r="A32" s="411">
        <f>+A31+0.01</f>
        <v>3.1199999999999997</v>
      </c>
      <c r="B32" s="523" t="s">
        <v>216</v>
      </c>
      <c r="C32" s="349">
        <f>99.67*0.45*0.6*1.25</f>
        <v>33.638625000000005</v>
      </c>
      <c r="D32" s="350" t="s">
        <v>0</v>
      </c>
      <c r="E32" s="349" t="e">
        <f>+#REF!</f>
        <v>#REF!</v>
      </c>
      <c r="F32" s="384" t="e">
        <f t="shared" ref="F32:F93" si="2">+C32*E32</f>
        <v>#REF!</v>
      </c>
      <c r="G32" s="385"/>
    </row>
    <row r="33" spans="1:13" s="380" customFormat="1">
      <c r="A33" s="411">
        <f>+A32+0.01</f>
        <v>3.1299999999999994</v>
      </c>
      <c r="B33" s="523" t="s">
        <v>288</v>
      </c>
      <c r="C33" s="349">
        <f>27*2.6</f>
        <v>70.2</v>
      </c>
      <c r="D33" s="350" t="s">
        <v>0</v>
      </c>
      <c r="E33" s="349" t="e">
        <f>+#REF!</f>
        <v>#REF!</v>
      </c>
      <c r="F33" s="384" t="e">
        <f>+C33*E33</f>
        <v>#REF!</v>
      </c>
      <c r="G33" s="385"/>
      <c r="J33" s="382"/>
      <c r="M33" s="382"/>
    </row>
    <row r="34" spans="1:13" s="326" customFormat="1" ht="19.5">
      <c r="A34" s="411">
        <f>+A33+0.01</f>
        <v>3.1399999999999992</v>
      </c>
      <c r="B34" s="524" t="s">
        <v>217</v>
      </c>
      <c r="C34" s="525">
        <f>99.67*0.45*0.25*1.3</f>
        <v>14.5767375</v>
      </c>
      <c r="D34" s="526" t="s">
        <v>0</v>
      </c>
      <c r="E34" s="525" t="e">
        <f>+#REF!</f>
        <v>#REF!</v>
      </c>
      <c r="F34" s="527" t="e">
        <f t="shared" si="2"/>
        <v>#REF!</v>
      </c>
      <c r="G34" s="385"/>
    </row>
    <row r="35" spans="1:13" s="326" customFormat="1">
      <c r="A35" s="360">
        <f>+A30+0.1</f>
        <v>3.2</v>
      </c>
      <c r="B35" s="519" t="s">
        <v>372</v>
      </c>
      <c r="C35" s="362"/>
      <c r="D35" s="363"/>
      <c r="E35" s="362"/>
      <c r="F35" s="364"/>
      <c r="G35" s="385"/>
    </row>
    <row r="36" spans="1:13" s="326" customFormat="1" ht="39">
      <c r="A36" s="411">
        <f>+A35+0.01</f>
        <v>3.21</v>
      </c>
      <c r="B36" s="528" t="s">
        <v>282</v>
      </c>
      <c r="C36" s="366">
        <f>99.67*0.45*0.25</f>
        <v>11.212875</v>
      </c>
      <c r="D36" s="521" t="s">
        <v>0</v>
      </c>
      <c r="E36" s="366" t="e">
        <f>+#REF!</f>
        <v>#REF!</v>
      </c>
      <c r="F36" s="522" t="e">
        <f t="shared" si="2"/>
        <v>#REF!</v>
      </c>
      <c r="G36" s="385"/>
    </row>
    <row r="37" spans="1:13" s="326" customFormat="1" ht="39">
      <c r="A37" s="411">
        <f>+A36+0.01</f>
        <v>3.2199999999999998</v>
      </c>
      <c r="B37" s="513" t="s">
        <v>373</v>
      </c>
      <c r="C37" s="349">
        <f>98.69*0.15*0.2</f>
        <v>2.9607000000000001</v>
      </c>
      <c r="D37" s="350" t="s">
        <v>0</v>
      </c>
      <c r="E37" s="349" t="e">
        <f>+#REF!</f>
        <v>#REF!</v>
      </c>
      <c r="F37" s="384" t="e">
        <f t="shared" si="2"/>
        <v>#REF!</v>
      </c>
      <c r="G37" s="385"/>
    </row>
    <row r="38" spans="1:13" s="326" customFormat="1" ht="39">
      <c r="A38" s="411">
        <f>+A37+0.01</f>
        <v>3.2299999999999995</v>
      </c>
      <c r="B38" s="513" t="s">
        <v>374</v>
      </c>
      <c r="C38" s="349">
        <f>32.62*0.15*0.3</f>
        <v>1.4679</v>
      </c>
      <c r="D38" s="350" t="s">
        <v>0</v>
      </c>
      <c r="E38" s="349" t="e">
        <f>+#REF!</f>
        <v>#REF!</v>
      </c>
      <c r="F38" s="384" t="e">
        <f t="shared" si="2"/>
        <v>#REF!</v>
      </c>
      <c r="G38" s="385"/>
    </row>
    <row r="39" spans="1:13" s="326" customFormat="1" ht="19.5">
      <c r="A39" s="411">
        <f>+A38+0.01</f>
        <v>3.2399999999999993</v>
      </c>
      <c r="B39" s="513" t="s">
        <v>218</v>
      </c>
      <c r="C39" s="349">
        <f>(13*(0.6+0.4)+13.4*(0.6+0.4)+14.1*(0.6+0.4)+14.4*(0.6+0.4)+14.9*(0.6+0.4)+15.5*(0.6+0.4)+16.24*(1+0.4))*0.15*2</f>
        <v>32.410800000000002</v>
      </c>
      <c r="D39" s="350" t="s">
        <v>0</v>
      </c>
      <c r="E39" s="349" t="e">
        <f>+#REF!</f>
        <v>#REF!</v>
      </c>
      <c r="F39" s="384" t="e">
        <f>+C39*E39</f>
        <v>#REF!</v>
      </c>
      <c r="G39" s="385"/>
    </row>
    <row r="40" spans="1:13" s="380" customFormat="1">
      <c r="A40" s="411">
        <f>+A39+0.01</f>
        <v>3.2499999999999991</v>
      </c>
      <c r="B40" s="513" t="s">
        <v>222</v>
      </c>
      <c r="C40" s="349">
        <f>7*2.1</f>
        <v>14.700000000000001</v>
      </c>
      <c r="D40" s="350" t="s">
        <v>2</v>
      </c>
      <c r="E40" s="349" t="e">
        <f>+#REF!</f>
        <v>#REF!</v>
      </c>
      <c r="F40" s="384" t="e">
        <f>+C40*E40</f>
        <v>#REF!</v>
      </c>
      <c r="G40" s="385"/>
      <c r="J40" s="382"/>
      <c r="M40" s="382"/>
    </row>
    <row r="41" spans="1:13" s="326" customFormat="1">
      <c r="A41" s="360">
        <f>+A35+0.1</f>
        <v>3.3000000000000003</v>
      </c>
      <c r="B41" s="519" t="s">
        <v>286</v>
      </c>
      <c r="C41" s="362"/>
      <c r="D41" s="363"/>
      <c r="E41" s="362"/>
      <c r="F41" s="364"/>
      <c r="G41" s="385"/>
    </row>
    <row r="42" spans="1:13" s="326" customFormat="1" ht="19.5">
      <c r="A42" s="411">
        <f>+A41+0.01</f>
        <v>3.31</v>
      </c>
      <c r="B42" s="513" t="s">
        <v>283</v>
      </c>
      <c r="C42" s="349">
        <f>98.69*0.4</f>
        <v>39.475999999999999</v>
      </c>
      <c r="D42" s="350" t="s">
        <v>1</v>
      </c>
      <c r="E42" s="349" t="e">
        <f>+#REF!</f>
        <v>#REF!</v>
      </c>
      <c r="F42" s="384" t="e">
        <f t="shared" si="2"/>
        <v>#REF!</v>
      </c>
      <c r="G42" s="385"/>
    </row>
    <row r="43" spans="1:13" s="326" customFormat="1" ht="19.5">
      <c r="A43" s="411">
        <f>+A42+0.01</f>
        <v>3.32</v>
      </c>
      <c r="B43" s="513" t="s">
        <v>284</v>
      </c>
      <c r="C43" s="349">
        <f>98.69*0.4</f>
        <v>39.475999999999999</v>
      </c>
      <c r="D43" s="350" t="s">
        <v>1</v>
      </c>
      <c r="E43" s="349" t="e">
        <f>+#REF!</f>
        <v>#REF!</v>
      </c>
      <c r="F43" s="384" t="e">
        <f t="shared" si="2"/>
        <v>#REF!</v>
      </c>
      <c r="G43" s="385"/>
    </row>
    <row r="44" spans="1:13" s="326" customFormat="1" ht="19.5">
      <c r="A44" s="411">
        <f>+A43+0.01</f>
        <v>3.3299999999999996</v>
      </c>
      <c r="B44" s="513" t="s">
        <v>285</v>
      </c>
      <c r="C44" s="349">
        <f>27.84*0.4+7.2*0.8+7.2*1.2+17.8*1.6+9*2+13*2.4</f>
        <v>103.21600000000001</v>
      </c>
      <c r="D44" s="350" t="s">
        <v>1</v>
      </c>
      <c r="E44" s="349" t="e">
        <f>+#REF!</f>
        <v>#REF!</v>
      </c>
      <c r="F44" s="384" t="e">
        <f t="shared" si="2"/>
        <v>#REF!</v>
      </c>
      <c r="G44" s="385"/>
    </row>
    <row r="45" spans="1:13" s="326" customFormat="1">
      <c r="A45" s="360">
        <f>+A41+0.1</f>
        <v>3.4000000000000004</v>
      </c>
      <c r="B45" s="519" t="s">
        <v>375</v>
      </c>
      <c r="C45" s="362"/>
      <c r="D45" s="363"/>
      <c r="E45" s="362"/>
      <c r="F45" s="364"/>
      <c r="G45" s="385"/>
    </row>
    <row r="46" spans="1:13" s="326" customFormat="1" ht="19.5">
      <c r="A46" s="411">
        <f>+A45+0.01</f>
        <v>3.41</v>
      </c>
      <c r="B46" s="513" t="s">
        <v>219</v>
      </c>
      <c r="C46" s="349">
        <f>C44*2+C43</f>
        <v>245.90800000000002</v>
      </c>
      <c r="D46" s="350" t="s">
        <v>1</v>
      </c>
      <c r="E46" s="349" t="e">
        <f>+#REF!</f>
        <v>#REF!</v>
      </c>
      <c r="F46" s="384" t="e">
        <f t="shared" si="2"/>
        <v>#REF!</v>
      </c>
      <c r="G46" s="385"/>
    </row>
    <row r="47" spans="1:13" s="380" customFormat="1">
      <c r="A47" s="411">
        <f>+A46+0.01</f>
        <v>3.42</v>
      </c>
      <c r="B47" s="513" t="s">
        <v>220</v>
      </c>
      <c r="C47" s="349">
        <f>(13*(0.6)+13.4*(0.6)+14.1*(0.6)+14.4*(0.6)+14.9*(0.6)+15.5*(0.6)+16.24*(1))*2</f>
        <v>134.83999999999997</v>
      </c>
      <c r="D47" s="350" t="s">
        <v>1</v>
      </c>
      <c r="E47" s="349" t="e">
        <f>+E46</f>
        <v>#REF!</v>
      </c>
      <c r="F47" s="384" t="e">
        <f t="shared" si="2"/>
        <v>#REF!</v>
      </c>
      <c r="G47" s="385"/>
      <c r="H47" s="381"/>
      <c r="I47" s="381"/>
      <c r="J47" s="382"/>
      <c r="M47" s="382"/>
    </row>
    <row r="48" spans="1:13" s="380" customFormat="1">
      <c r="A48" s="411">
        <f>+A47+0.01</f>
        <v>3.4299999999999997</v>
      </c>
      <c r="B48" s="513" t="s">
        <v>221</v>
      </c>
      <c r="C48" s="349">
        <v>356.66</v>
      </c>
      <c r="D48" s="350" t="s">
        <v>2</v>
      </c>
      <c r="E48" s="349" t="e">
        <f>+#REF!</f>
        <v>#REF!</v>
      </c>
      <c r="F48" s="384" t="e">
        <f t="shared" si="2"/>
        <v>#REF!</v>
      </c>
      <c r="G48" s="385"/>
      <c r="I48" s="381"/>
      <c r="J48" s="382"/>
      <c r="M48" s="382"/>
    </row>
    <row r="49" spans="1:13" s="380" customFormat="1">
      <c r="A49" s="411">
        <f>+A48+0.01</f>
        <v>3.4399999999999995</v>
      </c>
      <c r="B49" s="513" t="s">
        <v>201</v>
      </c>
      <c r="C49" s="349">
        <f>C46</f>
        <v>245.90800000000002</v>
      </c>
      <c r="D49" s="350" t="s">
        <v>1</v>
      </c>
      <c r="E49" s="349" t="e">
        <f>+#REF!</f>
        <v>#REF!</v>
      </c>
      <c r="F49" s="384" t="e">
        <f t="shared" si="2"/>
        <v>#REF!</v>
      </c>
      <c r="G49" s="385"/>
      <c r="J49" s="382"/>
      <c r="M49" s="382"/>
    </row>
    <row r="50" spans="1:13" s="326" customFormat="1">
      <c r="A50" s="360">
        <f>+A45+0.1</f>
        <v>3.5000000000000004</v>
      </c>
      <c r="B50" s="519" t="s">
        <v>287</v>
      </c>
      <c r="C50" s="362"/>
      <c r="D50" s="363"/>
      <c r="E50" s="362"/>
      <c r="F50" s="364"/>
      <c r="G50" s="385"/>
    </row>
    <row r="51" spans="1:13" s="380" customFormat="1">
      <c r="A51" s="411">
        <f>+A50+0.01</f>
        <v>3.5100000000000002</v>
      </c>
      <c r="B51" s="513" t="s">
        <v>223</v>
      </c>
      <c r="C51" s="349">
        <f>C46</f>
        <v>245.90800000000002</v>
      </c>
      <c r="D51" s="350" t="s">
        <v>1</v>
      </c>
      <c r="E51" s="349" t="e">
        <f>+#REF!</f>
        <v>#REF!</v>
      </c>
      <c r="F51" s="384" t="e">
        <f t="shared" si="2"/>
        <v>#REF!</v>
      </c>
      <c r="G51" s="385"/>
      <c r="J51" s="382"/>
      <c r="M51" s="382"/>
    </row>
    <row r="52" spans="1:13" s="326" customFormat="1">
      <c r="A52" s="360">
        <f>+A50+0.1</f>
        <v>3.6000000000000005</v>
      </c>
      <c r="B52" s="519" t="s">
        <v>292</v>
      </c>
      <c r="C52" s="362"/>
      <c r="D52" s="363"/>
      <c r="E52" s="362"/>
      <c r="F52" s="364"/>
      <c r="G52" s="385"/>
    </row>
    <row r="53" spans="1:13" s="380" customFormat="1">
      <c r="A53" s="411">
        <f>+A52+0.01</f>
        <v>3.6100000000000003</v>
      </c>
      <c r="B53" s="529" t="s">
        <v>309</v>
      </c>
      <c r="C53" s="349">
        <v>10</v>
      </c>
      <c r="D53" s="350" t="s">
        <v>3</v>
      </c>
      <c r="E53" s="349">
        <v>7550</v>
      </c>
      <c r="F53" s="384">
        <f>+C53*E53</f>
        <v>75500</v>
      </c>
      <c r="G53" s="385"/>
      <c r="J53" s="382"/>
      <c r="M53" s="382"/>
    </row>
    <row r="54" spans="1:13" s="380" customFormat="1">
      <c r="A54" s="411">
        <f t="shared" ref="A54:A61" si="3">+A53+0.01</f>
        <v>3.62</v>
      </c>
      <c r="B54" s="529" t="s">
        <v>310</v>
      </c>
      <c r="C54" s="349">
        <v>7</v>
      </c>
      <c r="D54" s="350" t="s">
        <v>3</v>
      </c>
      <c r="E54" s="349">
        <v>252.22499999999999</v>
      </c>
      <c r="F54" s="384">
        <f t="shared" ref="F54:F68" si="4">+C54*E54</f>
        <v>1765.575</v>
      </c>
      <c r="G54" s="385"/>
      <c r="J54" s="382"/>
      <c r="M54" s="382"/>
    </row>
    <row r="55" spans="1:13" s="380" customFormat="1">
      <c r="A55" s="411">
        <f t="shared" si="3"/>
        <v>3.63</v>
      </c>
      <c r="B55" s="529" t="s">
        <v>311</v>
      </c>
      <c r="C55" s="349">
        <v>1</v>
      </c>
      <c r="D55" s="350" t="s">
        <v>3</v>
      </c>
      <c r="E55" s="349">
        <v>9494.9997999999996</v>
      </c>
      <c r="F55" s="384">
        <f t="shared" si="4"/>
        <v>9494.9997999999996</v>
      </c>
      <c r="G55" s="385"/>
      <c r="J55" s="382"/>
      <c r="M55" s="382"/>
    </row>
    <row r="56" spans="1:13" s="380" customFormat="1">
      <c r="A56" s="411">
        <f t="shared" si="3"/>
        <v>3.6399999999999997</v>
      </c>
      <c r="B56" s="529" t="s">
        <v>312</v>
      </c>
      <c r="C56" s="349">
        <v>64</v>
      </c>
      <c r="D56" s="350" t="s">
        <v>3</v>
      </c>
      <c r="E56" s="349">
        <v>2.3009999999999997</v>
      </c>
      <c r="F56" s="384">
        <f t="shared" si="4"/>
        <v>147.26399999999998</v>
      </c>
      <c r="G56" s="385"/>
      <c r="J56" s="382"/>
      <c r="M56" s="382"/>
    </row>
    <row r="57" spans="1:13" s="380" customFormat="1">
      <c r="A57" s="411">
        <f t="shared" si="3"/>
        <v>3.6499999999999995</v>
      </c>
      <c r="B57" s="529" t="s">
        <v>313</v>
      </c>
      <c r="C57" s="349">
        <v>64</v>
      </c>
      <c r="D57" s="350" t="s">
        <v>3</v>
      </c>
      <c r="E57" s="349">
        <v>2.1593999999999998</v>
      </c>
      <c r="F57" s="384">
        <f t="shared" si="4"/>
        <v>138.20159999999998</v>
      </c>
      <c r="G57" s="385"/>
      <c r="J57" s="382"/>
      <c r="M57" s="382"/>
    </row>
    <row r="58" spans="1:13" s="380" customFormat="1">
      <c r="A58" s="411">
        <f t="shared" si="3"/>
        <v>3.6599999999999993</v>
      </c>
      <c r="B58" s="529" t="s">
        <v>314</v>
      </c>
      <c r="C58" s="349">
        <v>15</v>
      </c>
      <c r="D58" s="350" t="s">
        <v>3</v>
      </c>
      <c r="E58" s="349">
        <v>9929.994999999999</v>
      </c>
      <c r="F58" s="384">
        <f t="shared" si="4"/>
        <v>148949.92499999999</v>
      </c>
      <c r="G58" s="385"/>
      <c r="J58" s="382"/>
      <c r="M58" s="382"/>
    </row>
    <row r="59" spans="1:13" s="380" customFormat="1">
      <c r="A59" s="411">
        <f t="shared" si="3"/>
        <v>3.669999999999999</v>
      </c>
      <c r="B59" s="529" t="s">
        <v>315</v>
      </c>
      <c r="C59" s="349">
        <v>29</v>
      </c>
      <c r="D59" s="350" t="s">
        <v>3</v>
      </c>
      <c r="E59" s="349">
        <v>1330.0015999999998</v>
      </c>
      <c r="F59" s="384">
        <f t="shared" si="4"/>
        <v>38570.046399999992</v>
      </c>
      <c r="G59" s="385"/>
      <c r="J59" s="382"/>
      <c r="M59" s="382"/>
    </row>
    <row r="60" spans="1:13" s="380" customFormat="1">
      <c r="A60" s="411">
        <f t="shared" si="3"/>
        <v>3.6799999999999988</v>
      </c>
      <c r="B60" s="529" t="s">
        <v>316</v>
      </c>
      <c r="C60" s="349">
        <v>24</v>
      </c>
      <c r="D60" s="350" t="s">
        <v>3</v>
      </c>
      <c r="E60" s="349">
        <v>533.99720000000002</v>
      </c>
      <c r="F60" s="384">
        <f t="shared" si="4"/>
        <v>12815.9328</v>
      </c>
      <c r="G60" s="385"/>
      <c r="J60" s="382"/>
      <c r="M60" s="382"/>
    </row>
    <row r="61" spans="1:13" s="380" customFormat="1">
      <c r="A61" s="411">
        <f t="shared" si="3"/>
        <v>3.6899999999999986</v>
      </c>
      <c r="B61" s="529" t="s">
        <v>317</v>
      </c>
      <c r="C61" s="349">
        <v>35</v>
      </c>
      <c r="D61" s="350" t="s">
        <v>3</v>
      </c>
      <c r="E61" s="349">
        <v>2190</v>
      </c>
      <c r="F61" s="384">
        <f t="shared" si="4"/>
        <v>76650</v>
      </c>
      <c r="G61" s="385"/>
      <c r="J61" s="382"/>
      <c r="M61" s="382"/>
    </row>
    <row r="62" spans="1:13" s="380" customFormat="1">
      <c r="A62" s="530">
        <v>3.61</v>
      </c>
      <c r="B62" s="529" t="s">
        <v>293</v>
      </c>
      <c r="C62" s="349">
        <v>750</v>
      </c>
      <c r="D62" s="350" t="s">
        <v>3</v>
      </c>
      <c r="E62" s="349">
        <v>2.1004</v>
      </c>
      <c r="F62" s="384">
        <f t="shared" si="4"/>
        <v>1575.3</v>
      </c>
      <c r="G62" s="385"/>
      <c r="J62" s="382"/>
      <c r="M62" s="382"/>
    </row>
    <row r="63" spans="1:13" s="380" customFormat="1">
      <c r="A63" s="530">
        <f>+A62+0.001</f>
        <v>3.6109999999999998</v>
      </c>
      <c r="B63" s="529" t="s">
        <v>318</v>
      </c>
      <c r="C63" s="349">
        <v>32</v>
      </c>
      <c r="D63" s="350" t="s">
        <v>3</v>
      </c>
      <c r="E63" s="349">
        <v>200</v>
      </c>
      <c r="F63" s="384">
        <f t="shared" si="4"/>
        <v>6400</v>
      </c>
      <c r="G63" s="385"/>
      <c r="J63" s="382"/>
      <c r="M63" s="382"/>
    </row>
    <row r="64" spans="1:13" s="380" customFormat="1">
      <c r="A64" s="530">
        <f t="shared" ref="A64:A69" si="5">+A63+0.001</f>
        <v>3.6119999999999997</v>
      </c>
      <c r="B64" s="529" t="s">
        <v>319</v>
      </c>
      <c r="C64" s="349">
        <v>60</v>
      </c>
      <c r="D64" s="350" t="s">
        <v>80</v>
      </c>
      <c r="E64" s="349">
        <v>104.99639999999999</v>
      </c>
      <c r="F64" s="384">
        <f t="shared" si="4"/>
        <v>6299.7839999999997</v>
      </c>
      <c r="G64" s="385"/>
      <c r="J64" s="382"/>
      <c r="M64" s="382"/>
    </row>
    <row r="65" spans="1:13" s="380" customFormat="1">
      <c r="A65" s="530">
        <f t="shared" si="5"/>
        <v>3.6129999999999995</v>
      </c>
      <c r="B65" s="529" t="s">
        <v>210</v>
      </c>
      <c r="C65" s="349">
        <v>8</v>
      </c>
      <c r="D65" s="350" t="s">
        <v>3</v>
      </c>
      <c r="E65" s="349">
        <v>364.99759999999998</v>
      </c>
      <c r="F65" s="384">
        <f t="shared" si="4"/>
        <v>2919.9807999999998</v>
      </c>
      <c r="G65" s="385"/>
      <c r="J65" s="382"/>
      <c r="M65" s="382"/>
    </row>
    <row r="66" spans="1:13" s="380" customFormat="1">
      <c r="A66" s="530">
        <f t="shared" si="5"/>
        <v>3.6139999999999994</v>
      </c>
      <c r="B66" s="529" t="s">
        <v>294</v>
      </c>
      <c r="C66" s="349">
        <v>8</v>
      </c>
      <c r="D66" s="350" t="s">
        <v>3</v>
      </c>
      <c r="E66" s="349">
        <v>127.00339999999998</v>
      </c>
      <c r="F66" s="384">
        <f t="shared" si="4"/>
        <v>1016.0271999999999</v>
      </c>
      <c r="G66" s="385"/>
      <c r="J66" s="382"/>
      <c r="M66" s="382"/>
    </row>
    <row r="67" spans="1:13" s="380" customFormat="1">
      <c r="A67" s="530">
        <f t="shared" si="5"/>
        <v>3.6149999999999993</v>
      </c>
      <c r="B67" s="529" t="s">
        <v>69</v>
      </c>
      <c r="C67" s="349">
        <v>170</v>
      </c>
      <c r="D67" s="350" t="s">
        <v>1</v>
      </c>
      <c r="E67" s="349">
        <v>70</v>
      </c>
      <c r="F67" s="384">
        <f t="shared" si="4"/>
        <v>11900</v>
      </c>
      <c r="G67" s="385"/>
      <c r="J67" s="382"/>
      <c r="M67" s="382"/>
    </row>
    <row r="68" spans="1:13" s="380" customFormat="1">
      <c r="A68" s="530">
        <f t="shared" si="5"/>
        <v>3.6159999999999992</v>
      </c>
      <c r="B68" s="529" t="s">
        <v>18</v>
      </c>
      <c r="C68" s="349">
        <v>1</v>
      </c>
      <c r="D68" s="350" t="s">
        <v>73</v>
      </c>
      <c r="E68" s="349">
        <v>20000</v>
      </c>
      <c r="F68" s="384">
        <f t="shared" si="4"/>
        <v>20000</v>
      </c>
      <c r="G68" s="385"/>
      <c r="J68" s="382"/>
      <c r="M68" s="382"/>
    </row>
    <row r="69" spans="1:13" s="380" customFormat="1">
      <c r="A69" s="530">
        <f t="shared" si="5"/>
        <v>3.6169999999999991</v>
      </c>
      <c r="B69" s="529" t="s">
        <v>82</v>
      </c>
      <c r="C69" s="349">
        <v>0.3</v>
      </c>
      <c r="D69" s="350" t="s">
        <v>13</v>
      </c>
      <c r="E69" s="349">
        <f>SUM(F53:F68)</f>
        <v>414143.03659999999</v>
      </c>
      <c r="F69" s="384">
        <f>+C69*E69</f>
        <v>124242.91097999999</v>
      </c>
      <c r="G69" s="385"/>
      <c r="J69" s="382"/>
      <c r="M69" s="382"/>
    </row>
    <row r="70" spans="1:13" s="326" customFormat="1">
      <c r="A70" s="360">
        <f>+A52+0.1</f>
        <v>3.7000000000000006</v>
      </c>
      <c r="B70" s="519" t="s">
        <v>206</v>
      </c>
      <c r="C70" s="362"/>
      <c r="D70" s="363"/>
      <c r="E70" s="362"/>
      <c r="F70" s="364"/>
      <c r="G70" s="385"/>
    </row>
    <row r="71" spans="1:13" s="380" customFormat="1">
      <c r="A71" s="411">
        <f>+A70+0.01</f>
        <v>3.7100000000000004</v>
      </c>
      <c r="B71" s="513" t="s">
        <v>540</v>
      </c>
      <c r="C71" s="349">
        <v>69.319999999999993</v>
      </c>
      <c r="D71" s="350" t="s">
        <v>1</v>
      </c>
      <c r="E71" s="349" t="e">
        <f>+E351</f>
        <v>#REF!</v>
      </c>
      <c r="F71" s="384" t="e">
        <f>+C71*E71</f>
        <v>#REF!</v>
      </c>
      <c r="G71" s="385"/>
      <c r="J71" s="382"/>
      <c r="M71" s="382"/>
    </row>
    <row r="72" spans="1:13" s="380" customFormat="1" ht="58.5">
      <c r="A72" s="411">
        <f>+A71+0.01</f>
        <v>3.72</v>
      </c>
      <c r="B72" s="397" t="s">
        <v>542</v>
      </c>
      <c r="C72" s="349">
        <v>45.6</v>
      </c>
      <c r="D72" s="350" t="s">
        <v>2</v>
      </c>
      <c r="E72" s="349" t="e">
        <f>+#REF!</f>
        <v>#REF!</v>
      </c>
      <c r="F72" s="384" t="e">
        <f>+C72*E72</f>
        <v>#REF!</v>
      </c>
      <c r="G72" s="385"/>
      <c r="J72" s="382"/>
      <c r="M72" s="382"/>
    </row>
    <row r="73" spans="1:13" s="380" customFormat="1" ht="39">
      <c r="A73" s="411">
        <f>+A72+0.01</f>
        <v>3.73</v>
      </c>
      <c r="B73" s="513" t="s">
        <v>224</v>
      </c>
      <c r="C73" s="349">
        <v>1</v>
      </c>
      <c r="D73" s="350" t="s">
        <v>3</v>
      </c>
      <c r="E73" s="349" t="e">
        <f>+#REF!</f>
        <v>#REF!</v>
      </c>
      <c r="F73" s="384" t="e">
        <f t="shared" si="2"/>
        <v>#REF!</v>
      </c>
      <c r="G73" s="385"/>
      <c r="J73" s="382"/>
      <c r="M73" s="382"/>
    </row>
    <row r="74" spans="1:13" s="380" customFormat="1" ht="39">
      <c r="A74" s="411">
        <f>+A73+0.01</f>
        <v>3.7399999999999998</v>
      </c>
      <c r="B74" s="513" t="s">
        <v>376</v>
      </c>
      <c r="C74" s="349">
        <f>2*1.8</f>
        <v>3.6</v>
      </c>
      <c r="D74" s="350" t="s">
        <v>1</v>
      </c>
      <c r="E74" s="349" t="e">
        <f>+#REF!</f>
        <v>#REF!</v>
      </c>
      <c r="F74" s="384" t="e">
        <f>+C74*E74</f>
        <v>#REF!</v>
      </c>
      <c r="G74" s="385"/>
      <c r="J74" s="382"/>
      <c r="M74" s="382"/>
    </row>
    <row r="75" spans="1:13" s="326" customFormat="1">
      <c r="A75" s="360">
        <f>+A70+0.1</f>
        <v>3.8000000000000007</v>
      </c>
      <c r="B75" s="519" t="s">
        <v>225</v>
      </c>
      <c r="C75" s="362"/>
      <c r="D75" s="363"/>
      <c r="E75" s="362"/>
      <c r="F75" s="364"/>
      <c r="G75" s="385"/>
    </row>
    <row r="76" spans="1:13" s="380" customFormat="1">
      <c r="A76" s="411">
        <f>+A75+0.01</f>
        <v>3.8100000000000005</v>
      </c>
      <c r="B76" s="513" t="s">
        <v>226</v>
      </c>
      <c r="C76" s="349">
        <f>2.6*0.3*0.2</f>
        <v>0.15600000000000003</v>
      </c>
      <c r="D76" s="350" t="s">
        <v>0</v>
      </c>
      <c r="E76" s="349" t="e">
        <f>+#REF!</f>
        <v>#REF!</v>
      </c>
      <c r="F76" s="384" t="e">
        <f t="shared" si="2"/>
        <v>#REF!</v>
      </c>
      <c r="G76" s="385"/>
      <c r="J76" s="382"/>
      <c r="M76" s="382"/>
    </row>
    <row r="77" spans="1:13" s="380" customFormat="1">
      <c r="A77" s="411">
        <f t="shared" ref="A77:A84" si="6">+A76+0.01</f>
        <v>3.8200000000000003</v>
      </c>
      <c r="B77" s="513" t="s">
        <v>227</v>
      </c>
      <c r="C77" s="349">
        <f>2.6*3.2</f>
        <v>8.32</v>
      </c>
      <c r="D77" s="350" t="s">
        <v>1</v>
      </c>
      <c r="E77" s="349" t="e">
        <f>+#REF!</f>
        <v>#REF!</v>
      </c>
      <c r="F77" s="384" t="e">
        <f t="shared" si="2"/>
        <v>#REF!</v>
      </c>
      <c r="G77" s="385"/>
      <c r="J77" s="382"/>
      <c r="M77" s="382"/>
    </row>
    <row r="78" spans="1:13" s="380" customFormat="1">
      <c r="A78" s="411">
        <f t="shared" si="6"/>
        <v>3.83</v>
      </c>
      <c r="B78" s="513" t="s">
        <v>377</v>
      </c>
      <c r="C78" s="349">
        <f>(7.1*2+3.1*2)</f>
        <v>20.399999999999999</v>
      </c>
      <c r="D78" s="350" t="s">
        <v>1</v>
      </c>
      <c r="E78" s="349" t="e">
        <f>+#REF!</f>
        <v>#REF!</v>
      </c>
      <c r="F78" s="384" t="e">
        <f t="shared" si="2"/>
        <v>#REF!</v>
      </c>
      <c r="G78" s="385"/>
      <c r="J78" s="382"/>
      <c r="M78" s="382"/>
    </row>
    <row r="79" spans="1:13" s="380" customFormat="1">
      <c r="A79" s="411">
        <f t="shared" si="6"/>
        <v>3.84</v>
      </c>
      <c r="B79" s="513" t="s">
        <v>228</v>
      </c>
      <c r="C79" s="349">
        <f>C78</f>
        <v>20.399999999999999</v>
      </c>
      <c r="D79" s="350" t="s">
        <v>1</v>
      </c>
      <c r="E79" s="349" t="e">
        <f>+#REF!</f>
        <v>#REF!</v>
      </c>
      <c r="F79" s="384" t="e">
        <f t="shared" si="2"/>
        <v>#REF!</v>
      </c>
      <c r="G79" s="385"/>
      <c r="J79" s="382"/>
      <c r="M79" s="382"/>
    </row>
    <row r="80" spans="1:13" s="380" customFormat="1">
      <c r="A80" s="411">
        <f t="shared" si="6"/>
        <v>3.8499999999999996</v>
      </c>
      <c r="B80" s="513" t="s">
        <v>229</v>
      </c>
      <c r="C80" s="349">
        <f>(7.1*2+3.1*2)*1.4</f>
        <v>28.559999999999995</v>
      </c>
      <c r="D80" s="350" t="s">
        <v>1</v>
      </c>
      <c r="E80" s="349" t="e">
        <f>+#REF!</f>
        <v>#REF!</v>
      </c>
      <c r="F80" s="384" t="e">
        <f t="shared" si="2"/>
        <v>#REF!</v>
      </c>
      <c r="G80" s="385"/>
      <c r="J80" s="382"/>
      <c r="M80" s="382"/>
    </row>
    <row r="81" spans="1:13" s="380" customFormat="1" ht="39">
      <c r="A81" s="411">
        <f t="shared" si="6"/>
        <v>3.8599999999999994</v>
      </c>
      <c r="B81" s="513" t="s">
        <v>289</v>
      </c>
      <c r="C81" s="349">
        <v>4</v>
      </c>
      <c r="D81" s="350" t="s">
        <v>3</v>
      </c>
      <c r="E81" s="349" t="e">
        <f>+#REF!</f>
        <v>#REF!</v>
      </c>
      <c r="F81" s="384" t="e">
        <f t="shared" si="2"/>
        <v>#REF!</v>
      </c>
      <c r="G81" s="385"/>
      <c r="J81" s="382"/>
      <c r="M81" s="382"/>
    </row>
    <row r="82" spans="1:13" s="380" customFormat="1" ht="39">
      <c r="A82" s="411">
        <f t="shared" si="6"/>
        <v>3.8699999999999992</v>
      </c>
      <c r="B82" s="513" t="s">
        <v>472</v>
      </c>
      <c r="C82" s="349">
        <v>4</v>
      </c>
      <c r="D82" s="350" t="s">
        <v>3</v>
      </c>
      <c r="E82" s="349" t="e">
        <f>+#REF!</f>
        <v>#REF!</v>
      </c>
      <c r="F82" s="384" t="e">
        <f t="shared" si="2"/>
        <v>#REF!</v>
      </c>
      <c r="G82" s="385"/>
      <c r="J82" s="382"/>
      <c r="M82" s="382"/>
    </row>
    <row r="83" spans="1:13" s="380" customFormat="1" ht="47.25" customHeight="1">
      <c r="A83" s="411">
        <f t="shared" si="6"/>
        <v>3.879999999999999</v>
      </c>
      <c r="B83" s="513" t="s">
        <v>230</v>
      </c>
      <c r="C83" s="349">
        <v>23.24</v>
      </c>
      <c r="D83" s="350" t="s">
        <v>66</v>
      </c>
      <c r="E83" s="349" t="e">
        <f>+#REF!</f>
        <v>#REF!</v>
      </c>
      <c r="F83" s="384" t="e">
        <f t="shared" si="2"/>
        <v>#REF!</v>
      </c>
      <c r="G83" s="385"/>
      <c r="J83" s="382"/>
      <c r="M83" s="382"/>
    </row>
    <row r="84" spans="1:13" s="380" customFormat="1">
      <c r="A84" s="411">
        <f t="shared" si="6"/>
        <v>3.8899999999999988</v>
      </c>
      <c r="B84" s="513" t="s">
        <v>378</v>
      </c>
      <c r="C84" s="349">
        <v>2</v>
      </c>
      <c r="D84" s="350" t="s">
        <v>3</v>
      </c>
      <c r="E84" s="349" t="e">
        <f>+#REF!</f>
        <v>#REF!</v>
      </c>
      <c r="F84" s="384" t="e">
        <f t="shared" si="2"/>
        <v>#REF!</v>
      </c>
      <c r="G84" s="385"/>
      <c r="J84" s="382"/>
      <c r="M84" s="382"/>
    </row>
    <row r="85" spans="1:13" s="380" customFormat="1" ht="39">
      <c r="A85" s="530">
        <v>3.81</v>
      </c>
      <c r="B85" s="513" t="s">
        <v>231</v>
      </c>
      <c r="C85" s="349">
        <v>4</v>
      </c>
      <c r="D85" s="350" t="s">
        <v>3</v>
      </c>
      <c r="E85" s="349" t="e">
        <f>+#REF!</f>
        <v>#REF!</v>
      </c>
      <c r="F85" s="384" t="e">
        <f t="shared" si="2"/>
        <v>#REF!</v>
      </c>
      <c r="G85" s="385"/>
      <c r="J85" s="382"/>
      <c r="M85" s="382"/>
    </row>
    <row r="86" spans="1:13" s="380" customFormat="1" ht="58.5">
      <c r="A86" s="530">
        <v>3.8109999999999999</v>
      </c>
      <c r="B86" s="513" t="s">
        <v>232</v>
      </c>
      <c r="C86" s="349">
        <v>4</v>
      </c>
      <c r="D86" s="350" t="s">
        <v>3</v>
      </c>
      <c r="E86" s="349" t="e">
        <f>+#REF!</f>
        <v>#REF!</v>
      </c>
      <c r="F86" s="384" t="e">
        <f t="shared" si="2"/>
        <v>#REF!</v>
      </c>
      <c r="G86" s="385"/>
      <c r="J86" s="382"/>
      <c r="M86" s="382"/>
    </row>
    <row r="87" spans="1:13" s="380" customFormat="1">
      <c r="A87" s="530">
        <v>3.8119999999999998</v>
      </c>
      <c r="B87" s="513" t="s">
        <v>197</v>
      </c>
      <c r="C87" s="349">
        <v>4</v>
      </c>
      <c r="D87" s="350" t="s">
        <v>3</v>
      </c>
      <c r="E87" s="349" t="e">
        <f>+#REF!</f>
        <v>#REF!</v>
      </c>
      <c r="F87" s="384" t="e">
        <f t="shared" si="2"/>
        <v>#REF!</v>
      </c>
      <c r="G87" s="385"/>
      <c r="J87" s="382"/>
      <c r="M87" s="382"/>
    </row>
    <row r="88" spans="1:13" s="380" customFormat="1">
      <c r="A88" s="530">
        <v>3.8130000000000002</v>
      </c>
      <c r="B88" s="513" t="s">
        <v>198</v>
      </c>
      <c r="C88" s="349">
        <v>2</v>
      </c>
      <c r="D88" s="350" t="s">
        <v>3</v>
      </c>
      <c r="E88" s="349" t="e">
        <f>+#REF!</f>
        <v>#REF!</v>
      </c>
      <c r="F88" s="384" t="e">
        <f t="shared" si="2"/>
        <v>#REF!</v>
      </c>
      <c r="G88" s="385"/>
      <c r="J88" s="382"/>
      <c r="M88" s="382"/>
    </row>
    <row r="89" spans="1:13" s="380" customFormat="1">
      <c r="A89" s="530">
        <v>3.8140000000000001</v>
      </c>
      <c r="B89" s="513" t="s">
        <v>199</v>
      </c>
      <c r="C89" s="349">
        <v>2</v>
      </c>
      <c r="D89" s="350" t="s">
        <v>3</v>
      </c>
      <c r="E89" s="349" t="e">
        <f>+#REF!</f>
        <v>#REF!</v>
      </c>
      <c r="F89" s="384" t="e">
        <f t="shared" si="2"/>
        <v>#REF!</v>
      </c>
      <c r="G89" s="385"/>
      <c r="J89" s="382"/>
      <c r="M89" s="382"/>
    </row>
    <row r="90" spans="1:13" s="380" customFormat="1">
      <c r="A90" s="530">
        <v>3.8149999999999999</v>
      </c>
      <c r="B90" s="513" t="s">
        <v>417</v>
      </c>
      <c r="C90" s="349">
        <v>6</v>
      </c>
      <c r="D90" s="350" t="s">
        <v>3</v>
      </c>
      <c r="E90" s="349" t="e">
        <f>+#REF!</f>
        <v>#REF!</v>
      </c>
      <c r="F90" s="384" t="e">
        <f t="shared" si="2"/>
        <v>#REF!</v>
      </c>
      <c r="G90" s="385"/>
      <c r="J90" s="382"/>
      <c r="M90" s="382"/>
    </row>
    <row r="91" spans="1:13" s="380" customFormat="1">
      <c r="A91" s="530">
        <v>3.8159999999999998</v>
      </c>
      <c r="B91" s="513" t="s">
        <v>379</v>
      </c>
      <c r="C91" s="349">
        <v>2</v>
      </c>
      <c r="D91" s="350" t="s">
        <v>3</v>
      </c>
      <c r="E91" s="531">
        <v>6250</v>
      </c>
      <c r="F91" s="384">
        <f t="shared" si="2"/>
        <v>12500</v>
      </c>
      <c r="G91" s="385"/>
      <c r="J91" s="382"/>
      <c r="M91" s="382"/>
    </row>
    <row r="92" spans="1:13" s="380" customFormat="1">
      <c r="A92" s="530">
        <v>3.8170000000000002</v>
      </c>
      <c r="B92" s="513" t="s">
        <v>204</v>
      </c>
      <c r="C92" s="349">
        <v>4</v>
      </c>
      <c r="D92" s="350" t="s">
        <v>3</v>
      </c>
      <c r="E92" s="349" t="e">
        <f>+#REF!</f>
        <v>#REF!</v>
      </c>
      <c r="F92" s="384" t="e">
        <f t="shared" si="2"/>
        <v>#REF!</v>
      </c>
      <c r="G92" s="385"/>
      <c r="J92" s="382"/>
      <c r="M92" s="382"/>
    </row>
    <row r="93" spans="1:13" s="380" customFormat="1">
      <c r="A93" s="530">
        <v>3.8180000000000001</v>
      </c>
      <c r="B93" s="513" t="s">
        <v>233</v>
      </c>
      <c r="C93" s="349">
        <v>1</v>
      </c>
      <c r="D93" s="350" t="s">
        <v>380</v>
      </c>
      <c r="E93" s="349">
        <v>6000</v>
      </c>
      <c r="F93" s="384">
        <f t="shared" si="2"/>
        <v>6000</v>
      </c>
      <c r="G93" s="385"/>
      <c r="J93" s="382"/>
      <c r="M93" s="382"/>
    </row>
    <row r="94" spans="1:13" s="380" customFormat="1">
      <c r="A94" s="532"/>
      <c r="B94" s="533"/>
      <c r="C94" s="534"/>
      <c r="D94" s="399"/>
      <c r="E94" s="534"/>
      <c r="F94" s="353" t="s">
        <v>33</v>
      </c>
      <c r="G94" s="417" t="e">
        <f>SUM(F29:F93)</f>
        <v>#REF!</v>
      </c>
      <c r="J94" s="382"/>
      <c r="M94" s="382"/>
    </row>
    <row r="95" spans="1:13" s="380" customFormat="1">
      <c r="A95" s="418"/>
      <c r="B95" s="419"/>
      <c r="C95" s="420"/>
      <c r="D95" s="421"/>
      <c r="E95" s="422"/>
      <c r="F95" s="381"/>
      <c r="J95" s="382"/>
      <c r="M95" s="382"/>
    </row>
    <row r="96" spans="1:13" s="326" customFormat="1">
      <c r="A96" s="345">
        <v>4</v>
      </c>
      <c r="B96" s="648" t="s">
        <v>413</v>
      </c>
      <c r="C96" s="648"/>
      <c r="D96" s="648"/>
      <c r="E96" s="648"/>
      <c r="F96" s="648"/>
      <c r="G96" s="385"/>
    </row>
    <row r="97" spans="1:13" s="326" customFormat="1">
      <c r="A97" s="377">
        <v>4.0999999999999996</v>
      </c>
      <c r="B97" s="519" t="s">
        <v>196</v>
      </c>
      <c r="C97" s="386"/>
      <c r="D97" s="386"/>
      <c r="E97" s="378"/>
      <c r="F97" s="387"/>
      <c r="G97" s="385"/>
    </row>
    <row r="98" spans="1:13" s="380" customFormat="1">
      <c r="A98" s="411">
        <f>+A97+0.01</f>
        <v>4.1099999999999994</v>
      </c>
      <c r="B98" s="528" t="s">
        <v>234</v>
      </c>
      <c r="C98" s="366">
        <v>51.3</v>
      </c>
      <c r="D98" s="521" t="s">
        <v>0</v>
      </c>
      <c r="E98" s="349" t="e">
        <f>+#REF!</f>
        <v>#REF!</v>
      </c>
      <c r="F98" s="522" t="e">
        <f>+C98*E98</f>
        <v>#REF!</v>
      </c>
      <c r="G98" s="385"/>
      <c r="J98" s="382"/>
      <c r="M98" s="382"/>
    </row>
    <row r="99" spans="1:13" s="380" customFormat="1">
      <c r="A99" s="411">
        <f t="shared" ref="A99:A107" si="7">0.01+A98</f>
        <v>4.1199999999999992</v>
      </c>
      <c r="B99" s="513" t="s">
        <v>235</v>
      </c>
      <c r="C99" s="349">
        <v>25.55865</v>
      </c>
      <c r="D99" s="350" t="s">
        <v>0</v>
      </c>
      <c r="E99" s="349" t="e">
        <f>+E31</f>
        <v>#REF!</v>
      </c>
      <c r="F99" s="384" t="e">
        <f>+C99*E99</f>
        <v>#REF!</v>
      </c>
      <c r="G99" s="385"/>
      <c r="J99" s="382"/>
      <c r="M99" s="382"/>
    </row>
    <row r="100" spans="1:13" s="380" customFormat="1">
      <c r="A100" s="411">
        <f t="shared" si="7"/>
        <v>4.129999999999999</v>
      </c>
      <c r="B100" s="513" t="s">
        <v>236</v>
      </c>
      <c r="C100" s="349">
        <v>21.559599999999996</v>
      </c>
      <c r="D100" s="350" t="s">
        <v>0</v>
      </c>
      <c r="E100" s="349" t="e">
        <f>+E32</f>
        <v>#REF!</v>
      </c>
      <c r="F100" s="384" t="e">
        <f>+C100*E100</f>
        <v>#REF!</v>
      </c>
      <c r="G100" s="385"/>
      <c r="J100" s="382"/>
      <c r="M100" s="382"/>
    </row>
    <row r="101" spans="1:13" s="380" customFormat="1">
      <c r="A101" s="411">
        <f t="shared" si="7"/>
        <v>4.1399999999999988</v>
      </c>
      <c r="B101" s="535" t="s">
        <v>208</v>
      </c>
      <c r="C101" s="525">
        <v>69.1238125</v>
      </c>
      <c r="D101" s="526" t="s">
        <v>0</v>
      </c>
      <c r="E101" s="525" t="e">
        <f>+E34</f>
        <v>#REF!</v>
      </c>
      <c r="F101" s="527" t="e">
        <f>+C101*E101</f>
        <v>#REF!</v>
      </c>
      <c r="G101" s="385"/>
      <c r="J101" s="382"/>
      <c r="M101" s="382"/>
    </row>
    <row r="102" spans="1:13" s="380" customFormat="1">
      <c r="A102" s="377">
        <f>+A97+0.1</f>
        <v>4.1999999999999993</v>
      </c>
      <c r="B102" s="519" t="s">
        <v>372</v>
      </c>
      <c r="C102" s="386"/>
      <c r="D102" s="386"/>
      <c r="E102" s="378"/>
      <c r="F102" s="387"/>
      <c r="G102" s="385"/>
      <c r="J102" s="382"/>
      <c r="M102" s="382"/>
    </row>
    <row r="103" spans="1:13" s="380" customFormat="1" ht="39">
      <c r="A103" s="411">
        <f>+A102+0.01</f>
        <v>4.2099999999999991</v>
      </c>
      <c r="B103" s="528" t="s">
        <v>282</v>
      </c>
      <c r="C103" s="366">
        <v>7.5172499999999998</v>
      </c>
      <c r="D103" s="521" t="s">
        <v>0</v>
      </c>
      <c r="E103" s="366" t="e">
        <f>+E36</f>
        <v>#REF!</v>
      </c>
      <c r="F103" s="522" t="e">
        <f>+C103*E103</f>
        <v>#REF!</v>
      </c>
      <c r="G103" s="385"/>
      <c r="J103" s="382"/>
      <c r="M103" s="382"/>
    </row>
    <row r="104" spans="1:13" s="380" customFormat="1" ht="39">
      <c r="A104" s="411">
        <f t="shared" si="7"/>
        <v>4.2199999999999989</v>
      </c>
      <c r="B104" s="513" t="s">
        <v>373</v>
      </c>
      <c r="C104" s="349">
        <v>2.0045999999999999</v>
      </c>
      <c r="D104" s="350" t="s">
        <v>0</v>
      </c>
      <c r="E104" s="349" t="e">
        <f>+E37</f>
        <v>#REF!</v>
      </c>
      <c r="F104" s="384" t="e">
        <f>+C104*E104</f>
        <v>#REF!</v>
      </c>
      <c r="G104" s="385"/>
      <c r="J104" s="382"/>
      <c r="M104" s="382"/>
    </row>
    <row r="105" spans="1:13" s="380" customFormat="1" ht="39">
      <c r="A105" s="411">
        <f t="shared" si="7"/>
        <v>4.2299999999999986</v>
      </c>
      <c r="B105" s="513" t="s">
        <v>381</v>
      </c>
      <c r="C105" s="349">
        <v>2.2283999999999997</v>
      </c>
      <c r="D105" s="350" t="s">
        <v>0</v>
      </c>
      <c r="E105" s="349" t="e">
        <f>+E104</f>
        <v>#REF!</v>
      </c>
      <c r="F105" s="384" t="e">
        <f>+C105*E105</f>
        <v>#REF!</v>
      </c>
      <c r="G105" s="385"/>
      <c r="J105" s="382"/>
      <c r="M105" s="382"/>
    </row>
    <row r="106" spans="1:13" s="380" customFormat="1" ht="39">
      <c r="A106" s="411">
        <f t="shared" si="7"/>
        <v>4.2399999999999984</v>
      </c>
      <c r="B106" s="513" t="s">
        <v>382</v>
      </c>
      <c r="C106" s="349">
        <v>0.86940000000000006</v>
      </c>
      <c r="D106" s="350" t="s">
        <v>0</v>
      </c>
      <c r="E106" s="349" t="e">
        <f>+#REF!</f>
        <v>#REF!</v>
      </c>
      <c r="F106" s="384" t="e">
        <f>+C106*E106</f>
        <v>#REF!</v>
      </c>
      <c r="G106" s="385"/>
      <c r="J106" s="382"/>
      <c r="M106" s="382"/>
    </row>
    <row r="107" spans="1:13" s="380" customFormat="1" ht="39">
      <c r="A107" s="411">
        <f t="shared" si="7"/>
        <v>4.2499999999999982</v>
      </c>
      <c r="B107" s="513" t="s">
        <v>383</v>
      </c>
      <c r="C107" s="349">
        <v>7.7808000000000002</v>
      </c>
      <c r="D107" s="350" t="s">
        <v>0</v>
      </c>
      <c r="E107" s="349" t="e">
        <f>+#REF!</f>
        <v>#REF!</v>
      </c>
      <c r="F107" s="384" t="e">
        <f>+C107*E107</f>
        <v>#REF!</v>
      </c>
      <c r="G107" s="385"/>
      <c r="J107" s="382"/>
      <c r="M107" s="382"/>
    </row>
    <row r="108" spans="1:13" s="326" customFormat="1">
      <c r="A108" s="360">
        <v>4.3</v>
      </c>
      <c r="B108" s="519" t="s">
        <v>286</v>
      </c>
      <c r="C108" s="362"/>
      <c r="D108" s="363"/>
      <c r="E108" s="362"/>
      <c r="F108" s="364"/>
      <c r="G108" s="385"/>
    </row>
    <row r="109" spans="1:13" s="380" customFormat="1">
      <c r="A109" s="411">
        <f>+A108+0.01</f>
        <v>4.3099999999999996</v>
      </c>
      <c r="B109" s="513" t="s">
        <v>295</v>
      </c>
      <c r="C109" s="349">
        <v>26.727999999999998</v>
      </c>
      <c r="D109" s="350" t="s">
        <v>1</v>
      </c>
      <c r="E109" s="349" t="e">
        <f>+#REF!</f>
        <v>#REF!</v>
      </c>
      <c r="F109" s="384" t="e">
        <f>+C109*E109</f>
        <v>#REF!</v>
      </c>
      <c r="G109" s="385"/>
      <c r="J109" s="382"/>
      <c r="M109" s="382"/>
    </row>
    <row r="110" spans="1:13" s="380" customFormat="1">
      <c r="A110" s="411">
        <f>0.01+A109</f>
        <v>4.3199999999999994</v>
      </c>
      <c r="B110" s="513" t="s">
        <v>296</v>
      </c>
      <c r="C110" s="349">
        <v>99.843999999999994</v>
      </c>
      <c r="D110" s="350" t="s">
        <v>1</v>
      </c>
      <c r="E110" s="349" t="e">
        <f>+#REF!</f>
        <v>#REF!</v>
      </c>
      <c r="F110" s="384" t="e">
        <f>+C110*E110</f>
        <v>#REF!</v>
      </c>
      <c r="G110" s="385"/>
      <c r="J110" s="382"/>
      <c r="M110" s="382"/>
    </row>
    <row r="111" spans="1:13" s="380" customFormat="1" ht="39">
      <c r="A111" s="411">
        <f>0.01+A110</f>
        <v>4.3299999999999992</v>
      </c>
      <c r="B111" s="513" t="s">
        <v>297</v>
      </c>
      <c r="C111" s="349">
        <v>2.16</v>
      </c>
      <c r="D111" s="350" t="s">
        <v>1</v>
      </c>
      <c r="E111" s="349" t="e">
        <f>+E110</f>
        <v>#REF!</v>
      </c>
      <c r="F111" s="384" t="e">
        <f>+C111*E111</f>
        <v>#REF!</v>
      </c>
      <c r="G111" s="385"/>
      <c r="J111" s="382"/>
      <c r="M111" s="382"/>
    </row>
    <row r="112" spans="1:13" s="380" customFormat="1">
      <c r="A112" s="411">
        <f>0.01+A111</f>
        <v>4.339999999999999</v>
      </c>
      <c r="B112" s="513" t="s">
        <v>384</v>
      </c>
      <c r="C112" s="349">
        <v>7.32</v>
      </c>
      <c r="D112" s="350" t="s">
        <v>1</v>
      </c>
      <c r="E112" s="349" t="e">
        <f>+E111</f>
        <v>#REF!</v>
      </c>
      <c r="F112" s="384" t="e">
        <f>+C112*E112</f>
        <v>#REF!</v>
      </c>
      <c r="G112" s="385"/>
      <c r="J112" s="382"/>
      <c r="M112" s="382"/>
    </row>
    <row r="113" spans="1:13" s="326" customFormat="1">
      <c r="A113" s="360">
        <v>4.4000000000000004</v>
      </c>
      <c r="B113" s="519" t="s">
        <v>375</v>
      </c>
      <c r="C113" s="362"/>
      <c r="D113" s="363"/>
      <c r="E113" s="362"/>
      <c r="F113" s="364"/>
      <c r="G113" s="385"/>
    </row>
    <row r="114" spans="1:13" s="380" customFormat="1">
      <c r="A114" s="411">
        <f>0.01+A125</f>
        <v>4.6399999999999988</v>
      </c>
      <c r="B114" s="513" t="s">
        <v>238</v>
      </c>
      <c r="C114" s="349">
        <v>105.18599999999999</v>
      </c>
      <c r="D114" s="350" t="s">
        <v>1</v>
      </c>
      <c r="E114" s="349" t="e">
        <f>+E49</f>
        <v>#REF!</v>
      </c>
      <c r="F114" s="384" t="e">
        <f>+C114*E114</f>
        <v>#REF!</v>
      </c>
      <c r="G114" s="385"/>
      <c r="J114" s="382"/>
      <c r="M114" s="382"/>
    </row>
    <row r="115" spans="1:13" s="380" customFormat="1">
      <c r="A115" s="411">
        <f>0.01+A114</f>
        <v>4.6499999999999986</v>
      </c>
      <c r="B115" s="513" t="s">
        <v>77</v>
      </c>
      <c r="C115" s="349">
        <v>57.84</v>
      </c>
      <c r="D115" s="350" t="s">
        <v>1</v>
      </c>
      <c r="E115" s="349" t="e">
        <f>+#REF!</f>
        <v>#REF!</v>
      </c>
      <c r="F115" s="384" t="e">
        <f>+C115*E115</f>
        <v>#REF!</v>
      </c>
      <c r="G115" s="385"/>
      <c r="J115" s="382"/>
      <c r="M115" s="382"/>
    </row>
    <row r="116" spans="1:13" s="380" customFormat="1">
      <c r="A116" s="411">
        <f>0.01+A115</f>
        <v>4.6599999999999984</v>
      </c>
      <c r="B116" s="513" t="s">
        <v>248</v>
      </c>
      <c r="C116" s="349">
        <v>284.47120000000001</v>
      </c>
      <c r="D116" s="350" t="s">
        <v>1</v>
      </c>
      <c r="E116" s="349" t="e">
        <f>+#REF!</f>
        <v>#REF!</v>
      </c>
      <c r="F116" s="384" t="e">
        <f>+C116*E116</f>
        <v>#REF!</v>
      </c>
      <c r="G116" s="385"/>
      <c r="J116" s="382"/>
      <c r="M116" s="382"/>
    </row>
    <row r="117" spans="1:13" s="380" customFormat="1">
      <c r="A117" s="411">
        <f>0.01+A116</f>
        <v>4.6699999999999982</v>
      </c>
      <c r="B117" s="513" t="s">
        <v>239</v>
      </c>
      <c r="C117" s="349">
        <v>83.16</v>
      </c>
      <c r="D117" s="350" t="s">
        <v>2</v>
      </c>
      <c r="E117" s="349" t="e">
        <f>+E48</f>
        <v>#REF!</v>
      </c>
      <c r="F117" s="384" t="e">
        <f>+C117*E117</f>
        <v>#REF!</v>
      </c>
      <c r="G117" s="385"/>
      <c r="J117" s="382"/>
      <c r="M117" s="382"/>
    </row>
    <row r="118" spans="1:13" s="380" customFormat="1">
      <c r="A118" s="411">
        <f>0.01+A117</f>
        <v>4.6799999999999979</v>
      </c>
      <c r="B118" s="513" t="s">
        <v>78</v>
      </c>
      <c r="C118" s="349">
        <v>180.72</v>
      </c>
      <c r="D118" s="350" t="s">
        <v>2</v>
      </c>
      <c r="E118" s="349" t="e">
        <f>+E117</f>
        <v>#REF!</v>
      </c>
      <c r="F118" s="384" t="e">
        <f>+C118*E118</f>
        <v>#REF!</v>
      </c>
      <c r="G118" s="385"/>
      <c r="J118" s="382"/>
      <c r="M118" s="382"/>
    </row>
    <row r="119" spans="1:13" s="326" customFormat="1">
      <c r="A119" s="360">
        <v>4.5</v>
      </c>
      <c r="B119" s="519" t="s">
        <v>287</v>
      </c>
      <c r="C119" s="362"/>
      <c r="D119" s="363"/>
      <c r="E119" s="362"/>
      <c r="F119" s="364"/>
      <c r="G119" s="385"/>
    </row>
    <row r="120" spans="1:13" s="380" customFormat="1">
      <c r="A120" s="411">
        <f>+A119+0.01</f>
        <v>4.51</v>
      </c>
      <c r="B120" s="513" t="s">
        <v>298</v>
      </c>
      <c r="C120" s="349">
        <f>284.4712+57.84</f>
        <v>342.31119999999999</v>
      </c>
      <c r="D120" s="350" t="s">
        <v>1</v>
      </c>
      <c r="E120" s="349" t="e">
        <f>+E51</f>
        <v>#REF!</v>
      </c>
      <c r="F120" s="384" t="e">
        <f>+C120*E120</f>
        <v>#REF!</v>
      </c>
      <c r="G120" s="385"/>
      <c r="J120" s="382"/>
      <c r="M120" s="382"/>
    </row>
    <row r="121" spans="1:13" s="380" customFormat="1">
      <c r="A121" s="411">
        <f>+A120+0.01</f>
        <v>4.5199999999999996</v>
      </c>
      <c r="B121" s="513" t="s">
        <v>203</v>
      </c>
      <c r="C121" s="349">
        <v>342.31119999999999</v>
      </c>
      <c r="D121" s="350" t="s">
        <v>1</v>
      </c>
      <c r="E121" s="349" t="e">
        <f>+#REF!</f>
        <v>#REF!</v>
      </c>
      <c r="F121" s="384" t="e">
        <f>+C121*E121</f>
        <v>#REF!</v>
      </c>
      <c r="G121" s="385"/>
      <c r="J121" s="382"/>
      <c r="M121" s="382"/>
    </row>
    <row r="122" spans="1:13" s="326" customFormat="1">
      <c r="A122" s="360">
        <v>4.5999999999999996</v>
      </c>
      <c r="B122" s="519" t="s">
        <v>291</v>
      </c>
      <c r="C122" s="362"/>
      <c r="D122" s="363"/>
      <c r="E122" s="362"/>
      <c r="F122" s="364"/>
      <c r="G122" s="385"/>
    </row>
    <row r="123" spans="1:13" s="380" customFormat="1">
      <c r="A123" s="411">
        <f>+A122+0.01</f>
        <v>4.6099999999999994</v>
      </c>
      <c r="B123" s="513" t="s">
        <v>385</v>
      </c>
      <c r="C123" s="349">
        <v>55</v>
      </c>
      <c r="D123" s="350" t="s">
        <v>1</v>
      </c>
      <c r="E123" s="349" t="e">
        <f>+#REF!</f>
        <v>#REF!</v>
      </c>
      <c r="F123" s="384" t="e">
        <f>+C123*E123</f>
        <v>#REF!</v>
      </c>
      <c r="G123" s="385"/>
      <c r="J123" s="382"/>
      <c r="M123" s="382"/>
    </row>
    <row r="124" spans="1:13" s="380" customFormat="1">
      <c r="A124" s="411">
        <f>+A123+0.01</f>
        <v>4.6199999999999992</v>
      </c>
      <c r="B124" s="513" t="s">
        <v>237</v>
      </c>
      <c r="C124" s="349">
        <v>10.48</v>
      </c>
      <c r="D124" s="350" t="s">
        <v>1</v>
      </c>
      <c r="E124" s="349" t="e">
        <f>+#REF!</f>
        <v>#REF!</v>
      </c>
      <c r="F124" s="384" t="e">
        <f>+C124*E124</f>
        <v>#REF!</v>
      </c>
      <c r="G124" s="385"/>
      <c r="J124" s="382"/>
      <c r="M124" s="382"/>
    </row>
    <row r="125" spans="1:13" s="380" customFormat="1" ht="21.75" customHeight="1">
      <c r="A125" s="411">
        <f>+A124+0.01</f>
        <v>4.629999999999999</v>
      </c>
      <c r="B125" s="513" t="s">
        <v>386</v>
      </c>
      <c r="C125" s="349">
        <v>30.6</v>
      </c>
      <c r="D125" s="350" t="s">
        <v>1</v>
      </c>
      <c r="E125" s="349" t="e">
        <f>+#REF!</f>
        <v>#REF!</v>
      </c>
      <c r="F125" s="384" t="e">
        <f>+C125*E125</f>
        <v>#REF!</v>
      </c>
      <c r="G125" s="385"/>
      <c r="J125" s="382"/>
      <c r="M125" s="382"/>
    </row>
    <row r="126" spans="1:13" s="326" customFormat="1">
      <c r="A126" s="360">
        <f>+A122+0.1</f>
        <v>4.6999999999999993</v>
      </c>
      <c r="B126" s="519" t="s">
        <v>290</v>
      </c>
      <c r="C126" s="362"/>
      <c r="D126" s="363"/>
      <c r="E126" s="362"/>
      <c r="F126" s="364"/>
      <c r="G126" s="385"/>
    </row>
    <row r="127" spans="1:13" s="380" customFormat="1">
      <c r="A127" s="411">
        <f>+A126+0.01</f>
        <v>4.7099999999999991</v>
      </c>
      <c r="B127" s="513" t="s">
        <v>240</v>
      </c>
      <c r="C127" s="349">
        <v>56.58</v>
      </c>
      <c r="D127" s="350" t="s">
        <v>1</v>
      </c>
      <c r="E127" s="349" t="e">
        <f>+#REF!</f>
        <v>#REF!</v>
      </c>
      <c r="F127" s="384" t="e">
        <f>+C127*E127</f>
        <v>#REF!</v>
      </c>
      <c r="G127" s="385"/>
      <c r="J127" s="382"/>
      <c r="M127" s="382"/>
    </row>
    <row r="128" spans="1:13" s="380" customFormat="1">
      <c r="A128" s="411">
        <f>0.01+A127</f>
        <v>4.7199999999999989</v>
      </c>
      <c r="B128" s="513" t="s">
        <v>81</v>
      </c>
      <c r="C128" s="349">
        <v>53.8</v>
      </c>
      <c r="D128" s="350" t="s">
        <v>2</v>
      </c>
      <c r="E128" s="349" t="e">
        <f>+#REF!</f>
        <v>#REF!</v>
      </c>
      <c r="F128" s="384" t="e">
        <f>+C128*E128</f>
        <v>#REF!</v>
      </c>
      <c r="G128" s="385"/>
      <c r="J128" s="382"/>
      <c r="M128" s="382"/>
    </row>
    <row r="129" spans="1:13" s="380" customFormat="1" ht="39">
      <c r="A129" s="411">
        <f>0.01+A128</f>
        <v>4.7299999999999986</v>
      </c>
      <c r="B129" s="513" t="s">
        <v>387</v>
      </c>
      <c r="C129" s="349">
        <v>71.628</v>
      </c>
      <c r="D129" s="350" t="s">
        <v>1</v>
      </c>
      <c r="E129" s="349" t="e">
        <f>+#REF!</f>
        <v>#REF!</v>
      </c>
      <c r="F129" s="384" t="e">
        <f>+C129*E129</f>
        <v>#REF!</v>
      </c>
      <c r="G129" s="385"/>
      <c r="J129" s="382"/>
      <c r="M129" s="382"/>
    </row>
    <row r="130" spans="1:13" s="326" customFormat="1">
      <c r="A130" s="360">
        <v>4.8</v>
      </c>
      <c r="B130" s="519" t="s">
        <v>206</v>
      </c>
      <c r="C130" s="362"/>
      <c r="D130" s="363"/>
      <c r="E130" s="362"/>
      <c r="F130" s="364"/>
      <c r="G130" s="385"/>
    </row>
    <row r="131" spans="1:13" s="380" customFormat="1">
      <c r="A131" s="411">
        <f>+A130+0.01</f>
        <v>4.8099999999999996</v>
      </c>
      <c r="B131" s="513" t="s">
        <v>415</v>
      </c>
      <c r="C131" s="349">
        <v>2</v>
      </c>
      <c r="D131" s="350" t="s">
        <v>3</v>
      </c>
      <c r="E131" s="349">
        <v>10000</v>
      </c>
      <c r="F131" s="384">
        <f>+C131*E131</f>
        <v>20000</v>
      </c>
      <c r="G131" s="385"/>
      <c r="J131" s="382"/>
      <c r="M131" s="382"/>
    </row>
    <row r="132" spans="1:13" s="380" customFormat="1" ht="39">
      <c r="A132" s="411">
        <f>+A131+0.01</f>
        <v>4.8199999999999994</v>
      </c>
      <c r="B132" s="513" t="s">
        <v>241</v>
      </c>
      <c r="C132" s="349">
        <v>2</v>
      </c>
      <c r="D132" s="350" t="s">
        <v>3</v>
      </c>
      <c r="E132" s="349" t="e">
        <f>+#REF!</f>
        <v>#REF!</v>
      </c>
      <c r="F132" s="384" t="e">
        <f>+C132*E132</f>
        <v>#REF!</v>
      </c>
      <c r="G132" s="385"/>
      <c r="J132" s="382"/>
      <c r="M132" s="382"/>
    </row>
    <row r="133" spans="1:13" s="380" customFormat="1">
      <c r="A133" s="411">
        <f>+A132+0.01</f>
        <v>4.8299999999999992</v>
      </c>
      <c r="B133" s="513" t="s">
        <v>388</v>
      </c>
      <c r="C133" s="349">
        <v>7.7469999999999999</v>
      </c>
      <c r="D133" s="350" t="s">
        <v>66</v>
      </c>
      <c r="E133" s="349" t="e">
        <f>+#REF!</f>
        <v>#REF!</v>
      </c>
      <c r="F133" s="384" t="e">
        <f>+C133*E133</f>
        <v>#REF!</v>
      </c>
      <c r="G133" s="385"/>
      <c r="J133" s="382"/>
      <c r="M133" s="382"/>
    </row>
    <row r="134" spans="1:13" s="380" customFormat="1" ht="39">
      <c r="A134" s="411">
        <f>0.01+A133</f>
        <v>4.839999999999999</v>
      </c>
      <c r="B134" s="513" t="s">
        <v>299</v>
      </c>
      <c r="C134" s="349">
        <v>11</v>
      </c>
      <c r="D134" s="350" t="s">
        <v>2</v>
      </c>
      <c r="E134" s="349" t="e">
        <f>+#REF!</f>
        <v>#REF!</v>
      </c>
      <c r="F134" s="384" t="e">
        <f>+C134*E134</f>
        <v>#REF!</v>
      </c>
      <c r="G134" s="385"/>
      <c r="J134" s="382"/>
      <c r="M134" s="382"/>
    </row>
    <row r="135" spans="1:13" s="380" customFormat="1">
      <c r="A135" s="345">
        <v>4.9000000000000004</v>
      </c>
      <c r="B135" s="625" t="s">
        <v>414</v>
      </c>
      <c r="C135" s="625"/>
      <c r="D135" s="625"/>
      <c r="E135" s="625"/>
      <c r="F135" s="625"/>
      <c r="G135" s="385"/>
      <c r="J135" s="382"/>
      <c r="M135" s="382"/>
    </row>
    <row r="136" spans="1:13" s="380" customFormat="1" ht="39">
      <c r="A136" s="411">
        <f>SUM(A135,0.01)</f>
        <v>4.91</v>
      </c>
      <c r="B136" s="513" t="s">
        <v>389</v>
      </c>
      <c r="C136" s="349">
        <v>8</v>
      </c>
      <c r="D136" s="350" t="s">
        <v>3</v>
      </c>
      <c r="E136" s="349" t="e">
        <f>+#REF!</f>
        <v>#REF!</v>
      </c>
      <c r="F136" s="384" t="e">
        <f>+C136*E136</f>
        <v>#REF!</v>
      </c>
      <c r="G136" s="385"/>
      <c r="J136" s="382"/>
      <c r="M136" s="382"/>
    </row>
    <row r="137" spans="1:13" s="380" customFormat="1" ht="39">
      <c r="A137" s="411">
        <f>SUM(A136,0.01)</f>
        <v>4.92</v>
      </c>
      <c r="B137" s="513" t="s">
        <v>416</v>
      </c>
      <c r="C137" s="349">
        <v>6</v>
      </c>
      <c r="D137" s="350" t="s">
        <v>3</v>
      </c>
      <c r="E137" s="349" t="e">
        <f>+#REF!</f>
        <v>#REF!</v>
      </c>
      <c r="F137" s="384" t="e">
        <f>+C137*E137</f>
        <v>#REF!</v>
      </c>
      <c r="G137" s="385"/>
      <c r="J137" s="382"/>
      <c r="M137" s="382"/>
    </row>
    <row r="138" spans="1:13" s="380" customFormat="1" ht="39">
      <c r="A138" s="411">
        <f>SUM(A137,0.01)</f>
        <v>4.93</v>
      </c>
      <c r="B138" s="513" t="s">
        <v>301</v>
      </c>
      <c r="C138" s="349">
        <v>2</v>
      </c>
      <c r="D138" s="350" t="s">
        <v>3</v>
      </c>
      <c r="E138" s="349" t="e">
        <f>+#REF!</f>
        <v>#REF!</v>
      </c>
      <c r="F138" s="384" t="e">
        <f>+C138*E138</f>
        <v>#REF!</v>
      </c>
      <c r="G138" s="385"/>
      <c r="J138" s="382"/>
      <c r="M138" s="382"/>
    </row>
    <row r="139" spans="1:13" s="380" customFormat="1" ht="39">
      <c r="A139" s="411">
        <f>SUM(A138,0.01)</f>
        <v>4.9399999999999995</v>
      </c>
      <c r="B139" s="513" t="s">
        <v>242</v>
      </c>
      <c r="C139" s="349">
        <v>2</v>
      </c>
      <c r="D139" s="350" t="s">
        <v>3</v>
      </c>
      <c r="E139" s="349" t="e">
        <f>+#REF!</f>
        <v>#REF!</v>
      </c>
      <c r="F139" s="384" t="e">
        <f>+C139*E139</f>
        <v>#REF!</v>
      </c>
      <c r="G139" s="385"/>
      <c r="J139" s="382"/>
      <c r="M139" s="382"/>
    </row>
    <row r="140" spans="1:13" s="380" customFormat="1">
      <c r="A140" s="411">
        <f>SUM(A139,0.01)</f>
        <v>4.9499999999999993</v>
      </c>
      <c r="B140" s="513" t="s">
        <v>390</v>
      </c>
      <c r="C140" s="349">
        <v>1</v>
      </c>
      <c r="D140" s="350" t="s">
        <v>115</v>
      </c>
      <c r="E140" s="349">
        <v>10000</v>
      </c>
      <c r="F140" s="384">
        <f>+C140*E140</f>
        <v>10000</v>
      </c>
      <c r="G140" s="385"/>
      <c r="J140" s="382"/>
      <c r="M140" s="382"/>
    </row>
    <row r="141" spans="1:13" s="380" customFormat="1">
      <c r="A141" s="532"/>
      <c r="B141" s="533"/>
      <c r="C141" s="534"/>
      <c r="D141" s="399"/>
      <c r="E141" s="534"/>
      <c r="F141" s="353" t="s">
        <v>33</v>
      </c>
      <c r="G141" s="417" t="e">
        <f>SUM(F98:F141)</f>
        <v>#REF!</v>
      </c>
      <c r="J141" s="382"/>
      <c r="M141" s="382"/>
    </row>
    <row r="142" spans="1:13" s="380" customFormat="1">
      <c r="A142" s="536"/>
      <c r="B142" s="537"/>
      <c r="C142" s="440"/>
      <c r="D142" s="441"/>
      <c r="E142" s="440"/>
      <c r="F142" s="538"/>
      <c r="G142" s="385"/>
      <c r="J142" s="382"/>
      <c r="M142" s="382"/>
    </row>
    <row r="143" spans="1:13" s="326" customFormat="1">
      <c r="A143" s="345">
        <v>5</v>
      </c>
      <c r="B143" s="625" t="s">
        <v>246</v>
      </c>
      <c r="C143" s="625"/>
      <c r="D143" s="625"/>
      <c r="E143" s="625"/>
      <c r="F143" s="625"/>
      <c r="G143" s="385"/>
    </row>
    <row r="144" spans="1:13" s="326" customFormat="1">
      <c r="A144" s="377">
        <v>5.0999999999999996</v>
      </c>
      <c r="B144" s="519" t="s">
        <v>196</v>
      </c>
      <c r="C144" s="386"/>
      <c r="D144" s="386"/>
      <c r="E144" s="378"/>
      <c r="F144" s="387"/>
      <c r="G144" s="385"/>
    </row>
    <row r="145" spans="1:13" s="380" customFormat="1">
      <c r="A145" s="411">
        <f>+A144+0.01</f>
        <v>5.1099999999999994</v>
      </c>
      <c r="B145" s="513" t="s">
        <v>304</v>
      </c>
      <c r="C145" s="349">
        <f>43.6*0.45*0.85</f>
        <v>16.677</v>
      </c>
      <c r="D145" s="350" t="s">
        <v>0</v>
      </c>
      <c r="E145" s="349" t="e">
        <f>+E99</f>
        <v>#REF!</v>
      </c>
      <c r="F145" s="384" t="e">
        <f>+C145*E145</f>
        <v>#REF!</v>
      </c>
      <c r="G145" s="385"/>
      <c r="J145" s="382"/>
      <c r="M145" s="382"/>
    </row>
    <row r="146" spans="1:13" s="380" customFormat="1">
      <c r="A146" s="411">
        <f t="shared" ref="A146:A161" si="8">+A145+0.01</f>
        <v>5.1199999999999992</v>
      </c>
      <c r="B146" s="513" t="s">
        <v>391</v>
      </c>
      <c r="C146" s="349">
        <f>43.6*0.45*0.65*1.25</f>
        <v>15.941250000000002</v>
      </c>
      <c r="D146" s="350" t="s">
        <v>0</v>
      </c>
      <c r="E146" s="349" t="e">
        <f>+E100</f>
        <v>#REF!</v>
      </c>
      <c r="F146" s="384" t="e">
        <f>+C147*E146</f>
        <v>#REF!</v>
      </c>
      <c r="G146" s="385"/>
      <c r="J146" s="382"/>
      <c r="M146" s="382"/>
    </row>
    <row r="147" spans="1:13" s="380" customFormat="1">
      <c r="A147" s="411">
        <f t="shared" si="8"/>
        <v>5.129999999999999</v>
      </c>
      <c r="B147" s="513" t="s">
        <v>247</v>
      </c>
      <c r="C147" s="349">
        <f>43.6*0.45*0.25*1.3</f>
        <v>6.3765000000000009</v>
      </c>
      <c r="D147" s="350" t="s">
        <v>0</v>
      </c>
      <c r="E147" s="349" t="e">
        <f>+E101</f>
        <v>#REF!</v>
      </c>
      <c r="F147" s="384" t="e">
        <f>+C146*E147</f>
        <v>#REF!</v>
      </c>
      <c r="G147" s="385"/>
      <c r="J147" s="382"/>
      <c r="M147" s="382"/>
    </row>
    <row r="148" spans="1:13" s="326" customFormat="1">
      <c r="A148" s="377">
        <f>+A144+0.1</f>
        <v>5.1999999999999993</v>
      </c>
      <c r="B148" s="519" t="s">
        <v>372</v>
      </c>
      <c r="C148" s="386"/>
      <c r="D148" s="386"/>
      <c r="E148" s="378"/>
      <c r="F148" s="387"/>
      <c r="G148" s="385"/>
    </row>
    <row r="149" spans="1:13" s="380" customFormat="1" ht="39">
      <c r="A149" s="411">
        <f>+A148+0.01</f>
        <v>5.2099999999999991</v>
      </c>
      <c r="B149" s="528" t="s">
        <v>282</v>
      </c>
      <c r="C149" s="349">
        <f>43.6*0.45*0.25</f>
        <v>4.9050000000000002</v>
      </c>
      <c r="D149" s="350" t="s">
        <v>0</v>
      </c>
      <c r="E149" s="349" t="e">
        <f>+E103</f>
        <v>#REF!</v>
      </c>
      <c r="F149" s="384" t="e">
        <f t="shared" ref="F149:F163" si="9">+C149*E149</f>
        <v>#REF!</v>
      </c>
      <c r="G149" s="385"/>
      <c r="J149" s="382"/>
      <c r="M149" s="382"/>
    </row>
    <row r="150" spans="1:13" s="380" customFormat="1" ht="39">
      <c r="A150" s="411">
        <f t="shared" si="8"/>
        <v>5.2199999999999989</v>
      </c>
      <c r="B150" s="513" t="s">
        <v>373</v>
      </c>
      <c r="C150" s="349">
        <f>43.6*0.15*0.2</f>
        <v>1.3080000000000001</v>
      </c>
      <c r="D150" s="350" t="s">
        <v>0</v>
      </c>
      <c r="E150" s="349" t="e">
        <f>+E104</f>
        <v>#REF!</v>
      </c>
      <c r="F150" s="384" t="e">
        <f t="shared" si="9"/>
        <v>#REF!</v>
      </c>
      <c r="G150" s="385"/>
      <c r="J150" s="382"/>
      <c r="M150" s="382"/>
    </row>
    <row r="151" spans="1:13" s="326" customFormat="1">
      <c r="A151" s="377">
        <f>+A148+0.1</f>
        <v>5.2999999999999989</v>
      </c>
      <c r="B151" s="519" t="s">
        <v>286</v>
      </c>
      <c r="C151" s="386"/>
      <c r="D151" s="386"/>
      <c r="E151" s="378"/>
      <c r="F151" s="387"/>
      <c r="G151" s="385"/>
    </row>
    <row r="152" spans="1:13" s="380" customFormat="1">
      <c r="A152" s="411">
        <f>+A151+0.01</f>
        <v>5.3099999999999987</v>
      </c>
      <c r="B152" s="513" t="s">
        <v>392</v>
      </c>
      <c r="C152" s="349">
        <f>43.6*0.2</f>
        <v>8.7200000000000006</v>
      </c>
      <c r="D152" s="350" t="s">
        <v>1</v>
      </c>
      <c r="E152" s="349" t="e">
        <f>+E42</f>
        <v>#REF!</v>
      </c>
      <c r="F152" s="384" t="e">
        <f t="shared" si="9"/>
        <v>#REF!</v>
      </c>
      <c r="G152" s="385"/>
      <c r="J152" s="382"/>
      <c r="M152" s="382"/>
    </row>
    <row r="153" spans="1:13" s="380" customFormat="1">
      <c r="A153" s="411">
        <f t="shared" si="8"/>
        <v>5.3199999999999985</v>
      </c>
      <c r="B153" s="513" t="s">
        <v>302</v>
      </c>
      <c r="C153" s="349">
        <f>43.6*0.2</f>
        <v>8.7200000000000006</v>
      </c>
      <c r="D153" s="350" t="s">
        <v>1</v>
      </c>
      <c r="E153" s="349" t="e">
        <f>+E43</f>
        <v>#REF!</v>
      </c>
      <c r="F153" s="384" t="e">
        <f t="shared" si="9"/>
        <v>#REF!</v>
      </c>
      <c r="G153" s="385"/>
      <c r="J153" s="382"/>
      <c r="M153" s="382"/>
    </row>
    <row r="154" spans="1:13" s="380" customFormat="1">
      <c r="A154" s="411">
        <f t="shared" si="8"/>
        <v>5.3299999999999983</v>
      </c>
      <c r="B154" s="513" t="s">
        <v>303</v>
      </c>
      <c r="C154" s="349">
        <f>43.6*0.6</f>
        <v>26.16</v>
      </c>
      <c r="D154" s="350" t="s">
        <v>1</v>
      </c>
      <c r="E154" s="349" t="e">
        <f>+E44</f>
        <v>#REF!</v>
      </c>
      <c r="F154" s="384" t="e">
        <f t="shared" si="9"/>
        <v>#REF!</v>
      </c>
      <c r="G154" s="385"/>
      <c r="J154" s="382"/>
      <c r="M154" s="382"/>
    </row>
    <row r="155" spans="1:13" s="326" customFormat="1">
      <c r="A155" s="360">
        <f>+A151+0.1</f>
        <v>5.3999999999999986</v>
      </c>
      <c r="B155" s="519" t="s">
        <v>375</v>
      </c>
      <c r="C155" s="386"/>
      <c r="D155" s="386"/>
      <c r="E155" s="378"/>
      <c r="F155" s="387"/>
      <c r="G155" s="385"/>
    </row>
    <row r="156" spans="1:13" s="380" customFormat="1">
      <c r="A156" s="411">
        <f>+A155+0.01</f>
        <v>5.4099999999999984</v>
      </c>
      <c r="B156" s="513" t="s">
        <v>248</v>
      </c>
      <c r="C156" s="349">
        <f>C154*2+C153</f>
        <v>61.04</v>
      </c>
      <c r="D156" s="350" t="s">
        <v>1</v>
      </c>
      <c r="E156" s="349" t="e">
        <f>+E116</f>
        <v>#REF!</v>
      </c>
      <c r="F156" s="384" t="e">
        <f t="shared" si="9"/>
        <v>#REF!</v>
      </c>
      <c r="G156" s="385"/>
      <c r="J156" s="382"/>
      <c r="M156" s="382"/>
    </row>
    <row r="157" spans="1:13" s="380" customFormat="1">
      <c r="A157" s="411">
        <f t="shared" si="8"/>
        <v>5.4199999999999982</v>
      </c>
      <c r="B157" s="513" t="s">
        <v>249</v>
      </c>
      <c r="C157" s="349">
        <f>43.6*2</f>
        <v>87.2</v>
      </c>
      <c r="D157" s="350" t="s">
        <v>2</v>
      </c>
      <c r="E157" s="349" t="e">
        <f>+E118</f>
        <v>#REF!</v>
      </c>
      <c r="F157" s="384" t="e">
        <f t="shared" si="9"/>
        <v>#REF!</v>
      </c>
      <c r="G157" s="385"/>
      <c r="J157" s="382"/>
      <c r="M157" s="382"/>
    </row>
    <row r="158" spans="1:13" s="380" customFormat="1">
      <c r="A158" s="411">
        <f t="shared" si="8"/>
        <v>5.4299999999999979</v>
      </c>
      <c r="B158" s="513" t="s">
        <v>250</v>
      </c>
      <c r="C158" s="349">
        <v>43.6</v>
      </c>
      <c r="D158" s="350" t="s">
        <v>2</v>
      </c>
      <c r="E158" s="349" t="e">
        <f>+#REF!</f>
        <v>#REF!</v>
      </c>
      <c r="F158" s="384" t="e">
        <f t="shared" si="9"/>
        <v>#REF!</v>
      </c>
      <c r="G158" s="385"/>
      <c r="J158" s="382"/>
      <c r="M158" s="382"/>
    </row>
    <row r="159" spans="1:13" s="326" customFormat="1">
      <c r="A159" s="360">
        <f>+A155+0.1</f>
        <v>5.4999999999999982</v>
      </c>
      <c r="B159" s="519" t="s">
        <v>287</v>
      </c>
      <c r="C159" s="386"/>
      <c r="D159" s="386"/>
      <c r="E159" s="378"/>
      <c r="F159" s="387"/>
      <c r="G159" s="385"/>
    </row>
    <row r="160" spans="1:13" s="380" customFormat="1">
      <c r="A160" s="411">
        <f>+A159+0.01</f>
        <v>5.509999999999998</v>
      </c>
      <c r="B160" s="513" t="s">
        <v>298</v>
      </c>
      <c r="C160" s="349">
        <f>C156</f>
        <v>61.04</v>
      </c>
      <c r="D160" s="350" t="s">
        <v>1</v>
      </c>
      <c r="E160" s="349" t="e">
        <f>+E120</f>
        <v>#REF!</v>
      </c>
      <c r="F160" s="384" t="e">
        <f t="shared" si="9"/>
        <v>#REF!</v>
      </c>
      <c r="G160" s="385"/>
      <c r="J160" s="382"/>
      <c r="M160" s="382"/>
    </row>
    <row r="161" spans="1:13" s="380" customFormat="1">
      <c r="A161" s="411">
        <f t="shared" si="8"/>
        <v>5.5199999999999978</v>
      </c>
      <c r="B161" s="513" t="s">
        <v>203</v>
      </c>
      <c r="C161" s="349">
        <f>C160</f>
        <v>61.04</v>
      </c>
      <c r="D161" s="350" t="s">
        <v>1</v>
      </c>
      <c r="E161" s="349" t="e">
        <f>+E121</f>
        <v>#REF!</v>
      </c>
      <c r="F161" s="384" t="e">
        <f t="shared" si="9"/>
        <v>#REF!</v>
      </c>
      <c r="G161" s="385"/>
      <c r="J161" s="382"/>
      <c r="M161" s="382"/>
    </row>
    <row r="162" spans="1:13" s="326" customFormat="1">
      <c r="A162" s="360">
        <f>+A159+0.1</f>
        <v>5.5999999999999979</v>
      </c>
      <c r="B162" s="519" t="s">
        <v>206</v>
      </c>
      <c r="C162" s="386"/>
      <c r="D162" s="386"/>
      <c r="E162" s="378"/>
      <c r="F162" s="387"/>
      <c r="G162" s="385"/>
    </row>
    <row r="163" spans="1:13" s="380" customFormat="1" ht="40.5">
      <c r="A163" s="411">
        <f>+A162+0.01</f>
        <v>5.6099999999999977</v>
      </c>
      <c r="B163" s="513" t="s">
        <v>320</v>
      </c>
      <c r="C163" s="349">
        <v>27.2</v>
      </c>
      <c r="D163" s="350" t="s">
        <v>2</v>
      </c>
      <c r="E163" s="349" t="e">
        <f>+#REF!</f>
        <v>#REF!</v>
      </c>
      <c r="F163" s="384" t="e">
        <f t="shared" si="9"/>
        <v>#REF!</v>
      </c>
      <c r="G163" s="385"/>
      <c r="J163" s="382"/>
      <c r="M163" s="382"/>
    </row>
    <row r="164" spans="1:13">
      <c r="A164" s="412"/>
      <c r="B164" s="413"/>
      <c r="C164" s="414"/>
      <c r="D164" s="415"/>
      <c r="E164" s="416"/>
      <c r="F164" s="353" t="s">
        <v>33</v>
      </c>
      <c r="G164" s="417" t="e">
        <f>SUM(F145:F163)</f>
        <v>#REF!</v>
      </c>
    </row>
    <row r="165" spans="1:13" s="380" customFormat="1">
      <c r="A165" s="536"/>
      <c r="B165" s="537"/>
      <c r="C165" s="440"/>
      <c r="D165" s="441"/>
      <c r="E165" s="440"/>
      <c r="F165" s="538"/>
      <c r="G165" s="385"/>
      <c r="J165" s="382"/>
      <c r="M165" s="382"/>
    </row>
    <row r="166" spans="1:13" s="380" customFormat="1">
      <c r="A166" s="345">
        <f>+A143+1</f>
        <v>6</v>
      </c>
      <c r="B166" s="625" t="s">
        <v>271</v>
      </c>
      <c r="C166" s="625"/>
      <c r="D166" s="625"/>
      <c r="E166" s="625"/>
      <c r="F166" s="625"/>
      <c r="G166" s="385"/>
      <c r="J166" s="382"/>
      <c r="M166" s="382"/>
    </row>
    <row r="167" spans="1:13" s="326" customFormat="1">
      <c r="A167" s="360">
        <v>6.1</v>
      </c>
      <c r="B167" s="519" t="s">
        <v>196</v>
      </c>
      <c r="C167" s="386"/>
      <c r="D167" s="386"/>
      <c r="E167" s="378"/>
      <c r="F167" s="387"/>
      <c r="G167" s="385"/>
    </row>
    <row r="168" spans="1:13" s="380" customFormat="1" ht="23.25" customHeight="1">
      <c r="A168" s="411">
        <f>+A167+0.01</f>
        <v>6.1099999999999994</v>
      </c>
      <c r="B168" s="513" t="s">
        <v>304</v>
      </c>
      <c r="C168" s="349">
        <f>(148.31+108.93)*0.45*0.85</f>
        <v>98.394300000000001</v>
      </c>
      <c r="D168" s="350" t="s">
        <v>0</v>
      </c>
      <c r="E168" s="349" t="e">
        <f>+E145</f>
        <v>#REF!</v>
      </c>
      <c r="F168" s="384" t="e">
        <f>+C168*E168</f>
        <v>#REF!</v>
      </c>
      <c r="G168" s="385"/>
      <c r="J168" s="382"/>
      <c r="M168" s="382"/>
    </row>
    <row r="169" spans="1:13" s="380" customFormat="1">
      <c r="A169" s="411">
        <f t="shared" ref="A169:A186" si="10">+A168+0.01</f>
        <v>6.1199999999999992</v>
      </c>
      <c r="B169" s="513" t="s">
        <v>236</v>
      </c>
      <c r="C169" s="349">
        <f>148.31*0.45*0.65</f>
        <v>43.380675000000004</v>
      </c>
      <c r="D169" s="350" t="s">
        <v>0</v>
      </c>
      <c r="E169" s="349" t="e">
        <f>+E146</f>
        <v>#REF!</v>
      </c>
      <c r="F169" s="384" t="e">
        <f>+C169*E169</f>
        <v>#REF!</v>
      </c>
      <c r="G169" s="385"/>
      <c r="J169" s="382"/>
      <c r="M169" s="382"/>
    </row>
    <row r="170" spans="1:13" s="380" customFormat="1">
      <c r="A170" s="411">
        <f t="shared" si="10"/>
        <v>6.129999999999999</v>
      </c>
      <c r="B170" s="513" t="s">
        <v>208</v>
      </c>
      <c r="C170" s="349">
        <f>C168*1.3-C169</f>
        <v>84.531914999999998</v>
      </c>
      <c r="D170" s="350" t="s">
        <v>47</v>
      </c>
      <c r="E170" s="349" t="e">
        <f>+E147</f>
        <v>#REF!</v>
      </c>
      <c r="F170" s="384" t="e">
        <f>+C170*E170</f>
        <v>#REF!</v>
      </c>
      <c r="G170" s="385"/>
      <c r="J170" s="382"/>
      <c r="M170" s="382"/>
    </row>
    <row r="171" spans="1:13" s="326" customFormat="1">
      <c r="A171" s="360">
        <v>6.2</v>
      </c>
      <c r="B171" s="519" t="s">
        <v>372</v>
      </c>
      <c r="C171" s="386"/>
      <c r="D171" s="386"/>
      <c r="E171" s="378"/>
      <c r="F171" s="387"/>
      <c r="G171" s="385"/>
    </row>
    <row r="172" spans="1:13" s="380" customFormat="1" ht="39">
      <c r="A172" s="411">
        <f>+A171+0.01</f>
        <v>6.21</v>
      </c>
      <c r="B172" s="528" t="s">
        <v>282</v>
      </c>
      <c r="C172" s="349">
        <f>148.31*0.45*0.25</f>
        <v>16.684875000000002</v>
      </c>
      <c r="D172" s="350" t="s">
        <v>0</v>
      </c>
      <c r="E172" s="349" t="e">
        <f>+E149</f>
        <v>#REF!</v>
      </c>
      <c r="F172" s="384" t="e">
        <f t="shared" ref="F172:F186" si="11">+C172*E172</f>
        <v>#REF!</v>
      </c>
      <c r="G172" s="385"/>
      <c r="J172" s="382"/>
      <c r="M172" s="382"/>
    </row>
    <row r="173" spans="1:13" s="380" customFormat="1" ht="39">
      <c r="A173" s="411">
        <f t="shared" si="10"/>
        <v>6.22</v>
      </c>
      <c r="B173" s="513" t="s">
        <v>373</v>
      </c>
      <c r="C173" s="349">
        <f>148.31*0.15*0.2</f>
        <v>4.4493</v>
      </c>
      <c r="D173" s="350" t="s">
        <v>0</v>
      </c>
      <c r="E173" s="349" t="e">
        <f>+E150</f>
        <v>#REF!</v>
      </c>
      <c r="F173" s="384" t="e">
        <f t="shared" si="11"/>
        <v>#REF!</v>
      </c>
      <c r="G173" s="385"/>
      <c r="J173" s="382"/>
      <c r="M173" s="382"/>
    </row>
    <row r="174" spans="1:13" s="380" customFormat="1" ht="39">
      <c r="A174" s="411">
        <f t="shared" si="10"/>
        <v>6.2299999999999995</v>
      </c>
      <c r="B174" s="513" t="s">
        <v>393</v>
      </c>
      <c r="C174" s="349">
        <f>C173</f>
        <v>4.4493</v>
      </c>
      <c r="D174" s="350" t="s">
        <v>0</v>
      </c>
      <c r="E174" s="349" t="e">
        <f>+E173</f>
        <v>#REF!</v>
      </c>
      <c r="F174" s="384" t="e">
        <f t="shared" si="11"/>
        <v>#REF!</v>
      </c>
      <c r="G174" s="385"/>
      <c r="J174" s="382"/>
      <c r="M174" s="382"/>
    </row>
    <row r="175" spans="1:13" s="380" customFormat="1" ht="58.5">
      <c r="A175" s="411">
        <f t="shared" si="10"/>
        <v>6.2399999999999993</v>
      </c>
      <c r="B175" s="513" t="s">
        <v>394</v>
      </c>
      <c r="C175" s="349">
        <f>0.15*0.2*(1.6+0.6)*ROUNDUP(148.31/3+1,0)</f>
        <v>3.3660000000000001</v>
      </c>
      <c r="D175" s="350" t="s">
        <v>0</v>
      </c>
      <c r="E175" s="349" t="e">
        <f>+#REF!</f>
        <v>#REF!</v>
      </c>
      <c r="F175" s="384" t="e">
        <f t="shared" si="11"/>
        <v>#REF!</v>
      </c>
      <c r="G175" s="385"/>
      <c r="J175" s="382"/>
      <c r="M175" s="382"/>
    </row>
    <row r="176" spans="1:13" s="326" customFormat="1">
      <c r="A176" s="360">
        <v>6.3</v>
      </c>
      <c r="B176" s="519" t="s">
        <v>286</v>
      </c>
      <c r="C176" s="386"/>
      <c r="D176" s="386"/>
      <c r="E176" s="378"/>
      <c r="F176" s="387"/>
      <c r="G176" s="385"/>
    </row>
    <row r="177" spans="1:13" s="380" customFormat="1">
      <c r="A177" s="411">
        <f>+A176+0.01</f>
        <v>6.31</v>
      </c>
      <c r="B177" s="513" t="s">
        <v>306</v>
      </c>
      <c r="C177" s="349">
        <f>148.31*0.4</f>
        <v>59.324000000000005</v>
      </c>
      <c r="D177" s="350" t="s">
        <v>1</v>
      </c>
      <c r="E177" s="349" t="e">
        <f>+E109</f>
        <v>#REF!</v>
      </c>
      <c r="F177" s="384" t="e">
        <f t="shared" si="11"/>
        <v>#REF!</v>
      </c>
      <c r="G177" s="385"/>
      <c r="J177" s="382"/>
      <c r="M177" s="382"/>
    </row>
    <row r="178" spans="1:13" s="380" customFormat="1">
      <c r="A178" s="411">
        <f t="shared" si="10"/>
        <v>6.3199999999999994</v>
      </c>
      <c r="B178" s="513" t="s">
        <v>307</v>
      </c>
      <c r="C178" s="349">
        <f>148.31*1.6+15*0.2</f>
        <v>240.29600000000002</v>
      </c>
      <c r="D178" s="350" t="s">
        <v>1</v>
      </c>
      <c r="E178" s="349" t="e">
        <f>+E154</f>
        <v>#REF!</v>
      </c>
      <c r="F178" s="384" t="e">
        <f t="shared" si="11"/>
        <v>#REF!</v>
      </c>
      <c r="G178" s="385"/>
      <c r="J178" s="382"/>
      <c r="M178" s="382"/>
    </row>
    <row r="179" spans="1:13" s="326" customFormat="1">
      <c r="A179" s="360">
        <v>6.4</v>
      </c>
      <c r="B179" s="519" t="s">
        <v>375</v>
      </c>
      <c r="C179" s="386"/>
      <c r="D179" s="386"/>
      <c r="E179" s="378"/>
      <c r="F179" s="387"/>
      <c r="G179" s="385"/>
    </row>
    <row r="180" spans="1:13" s="380" customFormat="1">
      <c r="A180" s="411">
        <f>+A179+0.01</f>
        <v>6.41</v>
      </c>
      <c r="B180" s="513" t="s">
        <v>272</v>
      </c>
      <c r="C180" s="349">
        <f>148.31*(0.2+0.15+0.2)+1.6*(0.2+0.2)*ROUNDUP(148.31/3+1,0)+0.2*(0.2+0.2)*ROUNDUP(15/3+1,0)</f>
        <v>114.69050000000003</v>
      </c>
      <c r="D180" s="350" t="s">
        <v>1</v>
      </c>
      <c r="E180" s="349" t="e">
        <f>+E114</f>
        <v>#REF!</v>
      </c>
      <c r="F180" s="384" t="e">
        <f t="shared" si="11"/>
        <v>#REF!</v>
      </c>
      <c r="G180" s="385"/>
      <c r="J180" s="382"/>
      <c r="M180" s="382"/>
    </row>
    <row r="181" spans="1:13" s="380" customFormat="1">
      <c r="A181" s="411">
        <f t="shared" si="10"/>
        <v>6.42</v>
      </c>
      <c r="B181" s="513" t="s">
        <v>273</v>
      </c>
      <c r="C181" s="349">
        <f>C178*2+C180</f>
        <v>595.28250000000003</v>
      </c>
      <c r="D181" s="350" t="s">
        <v>1</v>
      </c>
      <c r="E181" s="349" t="e">
        <f>+E156</f>
        <v>#REF!</v>
      </c>
      <c r="F181" s="384" t="e">
        <f t="shared" si="11"/>
        <v>#REF!</v>
      </c>
      <c r="G181" s="385"/>
      <c r="J181" s="382"/>
      <c r="M181" s="382"/>
    </row>
    <row r="182" spans="1:13" s="380" customFormat="1">
      <c r="A182" s="411">
        <f t="shared" si="10"/>
        <v>6.43</v>
      </c>
      <c r="B182" s="513" t="s">
        <v>83</v>
      </c>
      <c r="C182" s="349">
        <f>1.6*ROUNDUP(148.31/3+1,0)+0.2*ROUNDUP(15/3+1,0)</f>
        <v>82.800000000000011</v>
      </c>
      <c r="D182" s="350" t="s">
        <v>2</v>
      </c>
      <c r="E182" s="349" t="e">
        <f>+E157</f>
        <v>#REF!</v>
      </c>
      <c r="F182" s="384" t="e">
        <f t="shared" si="11"/>
        <v>#REF!</v>
      </c>
      <c r="G182" s="385"/>
      <c r="J182" s="382"/>
      <c r="M182" s="382"/>
    </row>
    <row r="183" spans="1:13" s="380" customFormat="1">
      <c r="A183" s="411">
        <f t="shared" si="10"/>
        <v>6.4399999999999995</v>
      </c>
      <c r="B183" s="513" t="s">
        <v>200</v>
      </c>
      <c r="C183" s="349">
        <v>148.31</v>
      </c>
      <c r="D183" s="350" t="s">
        <v>2</v>
      </c>
      <c r="E183" s="349" t="e">
        <f>+E182</f>
        <v>#REF!</v>
      </c>
      <c r="F183" s="384" t="e">
        <f t="shared" si="11"/>
        <v>#REF!</v>
      </c>
      <c r="G183" s="385"/>
      <c r="J183" s="382"/>
      <c r="M183" s="382"/>
    </row>
    <row r="184" spans="1:13" s="326" customFormat="1">
      <c r="A184" s="360">
        <v>6.5</v>
      </c>
      <c r="B184" s="519" t="s">
        <v>287</v>
      </c>
      <c r="C184" s="386"/>
      <c r="D184" s="386"/>
      <c r="E184" s="378"/>
      <c r="F184" s="387"/>
      <c r="G184" s="385"/>
    </row>
    <row r="185" spans="1:13" s="380" customFormat="1">
      <c r="A185" s="411">
        <f>+A184+0.01</f>
        <v>6.51</v>
      </c>
      <c r="B185" s="513" t="s">
        <v>203</v>
      </c>
      <c r="C185" s="349">
        <f>C181</f>
        <v>595.28250000000003</v>
      </c>
      <c r="D185" s="350" t="s">
        <v>1</v>
      </c>
      <c r="E185" s="349" t="e">
        <f>+E161</f>
        <v>#REF!</v>
      </c>
      <c r="F185" s="384" t="e">
        <f t="shared" si="11"/>
        <v>#REF!</v>
      </c>
      <c r="G185" s="385"/>
      <c r="J185" s="382"/>
      <c r="M185" s="382"/>
    </row>
    <row r="186" spans="1:13" s="380" customFormat="1">
      <c r="A186" s="411">
        <f t="shared" si="10"/>
        <v>6.52</v>
      </c>
      <c r="B186" s="513" t="s">
        <v>305</v>
      </c>
      <c r="C186" s="349">
        <f>C185</f>
        <v>595.28250000000003</v>
      </c>
      <c r="D186" s="350" t="s">
        <v>1</v>
      </c>
      <c r="E186" s="349" t="e">
        <f>+E160</f>
        <v>#REF!</v>
      </c>
      <c r="F186" s="384" t="e">
        <f t="shared" si="11"/>
        <v>#REF!</v>
      </c>
      <c r="G186" s="385"/>
      <c r="J186" s="382"/>
      <c r="M186" s="382"/>
    </row>
    <row r="187" spans="1:13" s="380" customFormat="1">
      <c r="A187" s="412"/>
      <c r="B187" s="413"/>
      <c r="C187" s="414"/>
      <c r="D187" s="415"/>
      <c r="E187" s="416"/>
      <c r="F187" s="353" t="s">
        <v>33</v>
      </c>
      <c r="G187" s="417" t="e">
        <f>SUM(F168:F186)</f>
        <v>#REF!</v>
      </c>
      <c r="J187" s="382"/>
      <c r="M187" s="382"/>
    </row>
    <row r="188" spans="1:13" s="380" customFormat="1">
      <c r="A188" s="536"/>
      <c r="B188" s="537"/>
      <c r="C188" s="440"/>
      <c r="D188" s="441"/>
      <c r="E188" s="440"/>
      <c r="F188" s="538"/>
      <c r="G188" s="385"/>
      <c r="J188" s="382"/>
      <c r="M188" s="382"/>
    </row>
    <row r="189" spans="1:13" s="380" customFormat="1">
      <c r="A189" s="345">
        <f>+A166+1</f>
        <v>7</v>
      </c>
      <c r="B189" s="625" t="s">
        <v>274</v>
      </c>
      <c r="C189" s="625"/>
      <c r="D189" s="625"/>
      <c r="E189" s="625"/>
      <c r="F189" s="625"/>
      <c r="G189" s="385"/>
      <c r="J189" s="382"/>
      <c r="M189" s="382"/>
    </row>
    <row r="190" spans="1:13" s="326" customFormat="1">
      <c r="A190" s="360">
        <v>7.1</v>
      </c>
      <c r="B190" s="519" t="s">
        <v>196</v>
      </c>
      <c r="C190" s="386"/>
      <c r="D190" s="386"/>
      <c r="E190" s="378"/>
      <c r="F190" s="387"/>
      <c r="G190" s="385"/>
    </row>
    <row r="191" spans="1:13" s="380" customFormat="1">
      <c r="A191" s="411">
        <f>+A190+0.01</f>
        <v>7.1099999999999994</v>
      </c>
      <c r="B191" s="513" t="s">
        <v>304</v>
      </c>
      <c r="C191" s="349">
        <f>146.4*0.45*0.85</f>
        <v>55.998000000000005</v>
      </c>
      <c r="D191" s="350" t="s">
        <v>0</v>
      </c>
      <c r="E191" s="349" t="e">
        <f>+E168</f>
        <v>#REF!</v>
      </c>
      <c r="F191" s="384" t="e">
        <f>+C191*E191</f>
        <v>#REF!</v>
      </c>
      <c r="G191" s="385"/>
      <c r="J191" s="382"/>
      <c r="M191" s="382"/>
    </row>
    <row r="192" spans="1:13" s="380" customFormat="1">
      <c r="A192" s="411">
        <f>A191+0.01</f>
        <v>7.1199999999999992</v>
      </c>
      <c r="B192" s="513" t="s">
        <v>194</v>
      </c>
      <c r="C192" s="349">
        <f>146.4*0.45*0.65</f>
        <v>42.82200000000001</v>
      </c>
      <c r="D192" s="350" t="s">
        <v>0</v>
      </c>
      <c r="E192" s="349" t="e">
        <f>+E169</f>
        <v>#REF!</v>
      </c>
      <c r="F192" s="384" t="e">
        <f>+C192*E192</f>
        <v>#REF!</v>
      </c>
      <c r="G192" s="385"/>
      <c r="J192" s="382"/>
      <c r="M192" s="382"/>
    </row>
    <row r="193" spans="1:13" s="380" customFormat="1">
      <c r="A193" s="411">
        <f>A192+0.01</f>
        <v>7.129999999999999</v>
      </c>
      <c r="B193" s="513" t="s">
        <v>208</v>
      </c>
      <c r="C193" s="349">
        <f>C191*1.3-C192</f>
        <v>29.9754</v>
      </c>
      <c r="D193" s="350" t="s">
        <v>0</v>
      </c>
      <c r="E193" s="349" t="e">
        <f>+E170</f>
        <v>#REF!</v>
      </c>
      <c r="F193" s="384" t="e">
        <f>+C193*E193</f>
        <v>#REF!</v>
      </c>
      <c r="G193" s="385"/>
      <c r="J193" s="382"/>
      <c r="M193" s="382"/>
    </row>
    <row r="194" spans="1:13" s="326" customFormat="1">
      <c r="A194" s="360">
        <v>7.2</v>
      </c>
      <c r="B194" s="519" t="s">
        <v>372</v>
      </c>
      <c r="C194" s="386"/>
      <c r="D194" s="386"/>
      <c r="E194" s="378"/>
      <c r="F194" s="387"/>
      <c r="G194" s="385"/>
    </row>
    <row r="195" spans="1:13" s="380" customFormat="1" ht="39">
      <c r="A195" s="411">
        <f>+A194+0.01</f>
        <v>7.21</v>
      </c>
      <c r="B195" s="528" t="s">
        <v>282</v>
      </c>
      <c r="C195" s="349">
        <f>146.4*0.45*0.25</f>
        <v>16.470000000000002</v>
      </c>
      <c r="D195" s="350" t="s">
        <v>0</v>
      </c>
      <c r="E195" s="349" t="e">
        <f>+E172</f>
        <v>#REF!</v>
      </c>
      <c r="F195" s="384" t="e">
        <f>+C195*E195</f>
        <v>#REF!</v>
      </c>
      <c r="G195" s="385"/>
      <c r="J195" s="382"/>
      <c r="M195" s="382"/>
    </row>
    <row r="196" spans="1:13" s="380" customFormat="1" ht="39">
      <c r="A196" s="411">
        <f>+A195+0.01</f>
        <v>7.22</v>
      </c>
      <c r="B196" s="513" t="s">
        <v>395</v>
      </c>
      <c r="C196" s="349">
        <f>0.15*0.2*(0.6+0.6)*ROUNDUP(146.4/3+1,0)</f>
        <v>1.7999999999999998</v>
      </c>
      <c r="D196" s="350" t="s">
        <v>0</v>
      </c>
      <c r="E196" s="349" t="e">
        <f>+#REF!</f>
        <v>#REF!</v>
      </c>
      <c r="F196" s="384" t="e">
        <f>+C196*E196</f>
        <v>#REF!</v>
      </c>
      <c r="G196" s="385"/>
      <c r="J196" s="382"/>
      <c r="M196" s="382"/>
    </row>
    <row r="197" spans="1:13" s="380" customFormat="1" ht="58.5">
      <c r="A197" s="411">
        <f>A210+0.01</f>
        <v>7.629999999999999</v>
      </c>
      <c r="B197" s="513" t="s">
        <v>396</v>
      </c>
      <c r="C197" s="349">
        <f>3*3*0.1*2</f>
        <v>1.8</v>
      </c>
      <c r="D197" s="350" t="s">
        <v>0</v>
      </c>
      <c r="E197" s="349" t="e">
        <f>+#REF!</f>
        <v>#REF!</v>
      </c>
      <c r="F197" s="384" t="e">
        <f>+C197*E197</f>
        <v>#REF!</v>
      </c>
      <c r="G197" s="385"/>
      <c r="J197" s="382"/>
      <c r="M197" s="382"/>
    </row>
    <row r="198" spans="1:13" s="326" customFormat="1">
      <c r="A198" s="360">
        <v>7.3</v>
      </c>
      <c r="B198" s="519" t="s">
        <v>286</v>
      </c>
      <c r="C198" s="386"/>
      <c r="D198" s="386"/>
      <c r="E198" s="378"/>
      <c r="F198" s="387"/>
      <c r="G198" s="385"/>
    </row>
    <row r="199" spans="1:13" s="380" customFormat="1">
      <c r="A199" s="411">
        <f>+A198+0.01</f>
        <v>7.31</v>
      </c>
      <c r="B199" s="513" t="s">
        <v>397</v>
      </c>
      <c r="C199" s="349">
        <f>146.4*0.4</f>
        <v>58.56</v>
      </c>
      <c r="D199" s="350" t="s">
        <v>1</v>
      </c>
      <c r="E199" s="349" t="e">
        <f>+E177</f>
        <v>#REF!</v>
      </c>
      <c r="F199" s="384" t="e">
        <f>+C199*E199</f>
        <v>#REF!</v>
      </c>
      <c r="G199" s="385"/>
      <c r="J199" s="382"/>
      <c r="M199" s="382"/>
    </row>
    <row r="200" spans="1:13" s="380" customFormat="1">
      <c r="A200" s="411">
        <f>A199+0.01</f>
        <v>7.3199999999999994</v>
      </c>
      <c r="B200" s="513" t="s">
        <v>398</v>
      </c>
      <c r="C200" s="349">
        <f>146.4*0.6</f>
        <v>87.84</v>
      </c>
      <c r="D200" s="350" t="s">
        <v>1</v>
      </c>
      <c r="E200" s="349" t="e">
        <f>+E178</f>
        <v>#REF!</v>
      </c>
      <c r="F200" s="384" t="e">
        <f>+C200*E200</f>
        <v>#REF!</v>
      </c>
      <c r="G200" s="385"/>
      <c r="J200" s="382"/>
      <c r="M200" s="382"/>
    </row>
    <row r="201" spans="1:13" s="326" customFormat="1">
      <c r="A201" s="360">
        <v>7.4</v>
      </c>
      <c r="B201" s="519" t="s">
        <v>375</v>
      </c>
      <c r="C201" s="386"/>
      <c r="D201" s="386"/>
      <c r="E201" s="378"/>
      <c r="F201" s="387"/>
      <c r="G201" s="385"/>
    </row>
    <row r="202" spans="1:13" s="380" customFormat="1">
      <c r="A202" s="411">
        <f>+A201+0.01</f>
        <v>7.41</v>
      </c>
      <c r="B202" s="513" t="s">
        <v>273</v>
      </c>
      <c r="C202" s="349">
        <f>C200*2</f>
        <v>175.68</v>
      </c>
      <c r="D202" s="350" t="s">
        <v>1</v>
      </c>
      <c r="E202" s="349" t="e">
        <f>+E181</f>
        <v>#REF!</v>
      </c>
      <c r="F202" s="384" t="e">
        <f>+C202*E202</f>
        <v>#REF!</v>
      </c>
      <c r="G202" s="385"/>
      <c r="J202" s="382"/>
      <c r="M202" s="382"/>
    </row>
    <row r="203" spans="1:13" s="380" customFormat="1">
      <c r="A203" s="411">
        <f>A207+0.01</f>
        <v>7.5299999999999994</v>
      </c>
      <c r="B203" s="513" t="s">
        <v>83</v>
      </c>
      <c r="C203" s="349">
        <f>0.6*ROUNDUP(146.4/3+1,0)</f>
        <v>30</v>
      </c>
      <c r="D203" s="350" t="s">
        <v>2</v>
      </c>
      <c r="E203" s="349" t="e">
        <f>+E182</f>
        <v>#REF!</v>
      </c>
      <c r="F203" s="384" t="e">
        <f>+C203*E203</f>
        <v>#REF!</v>
      </c>
      <c r="G203" s="385"/>
      <c r="J203" s="382"/>
      <c r="M203" s="382"/>
    </row>
    <row r="204" spans="1:13" s="380" customFormat="1">
      <c r="A204" s="411">
        <f>A203+0.01</f>
        <v>7.5399999999999991</v>
      </c>
      <c r="B204" s="513" t="s">
        <v>200</v>
      </c>
      <c r="C204" s="349">
        <v>146.4</v>
      </c>
      <c r="D204" s="350" t="s">
        <v>2</v>
      </c>
      <c r="E204" s="349" t="e">
        <f>+E203</f>
        <v>#REF!</v>
      </c>
      <c r="F204" s="384" t="e">
        <f>+C204*E204</f>
        <v>#REF!</v>
      </c>
      <c r="G204" s="385"/>
      <c r="J204" s="382"/>
      <c r="M204" s="382"/>
    </row>
    <row r="205" spans="1:13" s="326" customFormat="1">
      <c r="A205" s="360">
        <v>7.5</v>
      </c>
      <c r="B205" s="519" t="s">
        <v>287</v>
      </c>
      <c r="C205" s="386"/>
      <c r="D205" s="386"/>
      <c r="E205" s="378"/>
      <c r="F205" s="387"/>
      <c r="G205" s="385"/>
    </row>
    <row r="206" spans="1:13" s="380" customFormat="1">
      <c r="A206" s="411">
        <f>+A205+0.01</f>
        <v>7.51</v>
      </c>
      <c r="B206" s="513" t="s">
        <v>203</v>
      </c>
      <c r="C206" s="349">
        <f>C202</f>
        <v>175.68</v>
      </c>
      <c r="D206" s="350" t="s">
        <v>1</v>
      </c>
      <c r="E206" s="349" t="e">
        <f>+E185</f>
        <v>#REF!</v>
      </c>
      <c r="F206" s="384" t="e">
        <f>+C206*E206</f>
        <v>#REF!</v>
      </c>
      <c r="G206" s="385"/>
      <c r="J206" s="382"/>
      <c r="M206" s="382"/>
    </row>
    <row r="207" spans="1:13" s="380" customFormat="1">
      <c r="A207" s="411">
        <f>A206+0.01</f>
        <v>7.52</v>
      </c>
      <c r="B207" s="513" t="s">
        <v>305</v>
      </c>
      <c r="C207" s="349">
        <f>C206</f>
        <v>175.68</v>
      </c>
      <c r="D207" s="350" t="s">
        <v>1</v>
      </c>
      <c r="E207" s="349" t="e">
        <f>+E186</f>
        <v>#REF!</v>
      </c>
      <c r="F207" s="384" t="e">
        <f>+C207*E207</f>
        <v>#REF!</v>
      </c>
      <c r="G207" s="385"/>
      <c r="J207" s="382"/>
      <c r="M207" s="382"/>
    </row>
    <row r="208" spans="1:13" s="326" customFormat="1">
      <c r="A208" s="360">
        <f>+A205+0.1</f>
        <v>7.6</v>
      </c>
      <c r="B208" s="519" t="s">
        <v>206</v>
      </c>
      <c r="C208" s="386"/>
      <c r="D208" s="386"/>
      <c r="E208" s="378"/>
      <c r="F208" s="387"/>
      <c r="G208" s="385"/>
    </row>
    <row r="209" spans="1:13" s="380" customFormat="1" ht="39">
      <c r="A209" s="411">
        <f>+A208+0.01</f>
        <v>7.6099999999999994</v>
      </c>
      <c r="B209" s="513" t="s">
        <v>321</v>
      </c>
      <c r="C209" s="349">
        <v>146.4</v>
      </c>
      <c r="D209" s="350" t="s">
        <v>2</v>
      </c>
      <c r="E209" s="349" t="e">
        <f>+E134</f>
        <v>#REF!</v>
      </c>
      <c r="F209" s="384" t="e">
        <f>+C209*E209</f>
        <v>#REF!</v>
      </c>
      <c r="G209" s="385"/>
      <c r="J209" s="382"/>
      <c r="M209" s="382"/>
    </row>
    <row r="210" spans="1:13" s="380" customFormat="1" ht="39">
      <c r="A210" s="411">
        <f>A209+0.01</f>
        <v>7.6199999999999992</v>
      </c>
      <c r="B210" s="513" t="s">
        <v>399</v>
      </c>
      <c r="C210" s="349">
        <f>4*1.8</f>
        <v>7.2</v>
      </c>
      <c r="D210" s="350" t="s">
        <v>1</v>
      </c>
      <c r="E210" s="349" t="e">
        <f>+E74</f>
        <v>#REF!</v>
      </c>
      <c r="F210" s="384" t="e">
        <f>+C210*E210</f>
        <v>#REF!</v>
      </c>
      <c r="G210" s="385"/>
      <c r="J210" s="382"/>
      <c r="M210" s="382"/>
    </row>
    <row r="211" spans="1:13" s="380" customFormat="1" ht="39">
      <c r="A211" s="411">
        <f>A210+0.01</f>
        <v>7.629999999999999</v>
      </c>
      <c r="B211" s="513" t="s">
        <v>400</v>
      </c>
      <c r="C211" s="349">
        <f>6*1.8</f>
        <v>10.8</v>
      </c>
      <c r="D211" s="350" t="s">
        <v>1</v>
      </c>
      <c r="E211" s="349" t="e">
        <f>+E210</f>
        <v>#REF!</v>
      </c>
      <c r="F211" s="384" t="e">
        <f>+C211*E211</f>
        <v>#REF!</v>
      </c>
      <c r="G211" s="385"/>
      <c r="J211" s="382"/>
      <c r="M211" s="382"/>
    </row>
    <row r="212" spans="1:13" s="380" customFormat="1">
      <c r="A212" s="412"/>
      <c r="B212" s="413"/>
      <c r="C212" s="414"/>
      <c r="D212" s="415"/>
      <c r="E212" s="416"/>
      <c r="F212" s="353" t="s">
        <v>33</v>
      </c>
      <c r="G212" s="417" t="e">
        <f>SUM(F190:F211)</f>
        <v>#REF!</v>
      </c>
      <c r="J212" s="382"/>
      <c r="M212" s="382"/>
    </row>
    <row r="213" spans="1:13" s="380" customFormat="1">
      <c r="A213" s="536"/>
      <c r="B213" s="537"/>
      <c r="C213" s="440"/>
      <c r="D213" s="441"/>
      <c r="E213" s="440"/>
      <c r="F213" s="538"/>
      <c r="G213" s="385"/>
      <c r="H213" s="381"/>
      <c r="J213" s="382"/>
      <c r="M213" s="382"/>
    </row>
    <row r="214" spans="1:13" s="380" customFormat="1">
      <c r="A214" s="345">
        <f>+A189+1</f>
        <v>8</v>
      </c>
      <c r="B214" s="625" t="s">
        <v>401</v>
      </c>
      <c r="C214" s="625"/>
      <c r="D214" s="625"/>
      <c r="E214" s="625"/>
      <c r="F214" s="625"/>
      <c r="G214" s="385"/>
      <c r="J214" s="382"/>
      <c r="M214" s="382"/>
    </row>
    <row r="215" spans="1:13" s="380" customFormat="1" ht="39">
      <c r="A215" s="411">
        <f t="shared" ref="A215:A224" si="12">+A214+0.01</f>
        <v>8.01</v>
      </c>
      <c r="B215" s="513" t="s">
        <v>488</v>
      </c>
      <c r="C215" s="349">
        <v>4</v>
      </c>
      <c r="D215" s="350" t="s">
        <v>3</v>
      </c>
      <c r="E215" s="349">
        <v>650</v>
      </c>
      <c r="F215" s="384">
        <f>+C215*E215</f>
        <v>2600</v>
      </c>
      <c r="G215" s="385"/>
      <c r="J215" s="382"/>
      <c r="M215" s="382"/>
    </row>
    <row r="216" spans="1:13" s="380" customFormat="1">
      <c r="A216" s="411">
        <f t="shared" si="12"/>
        <v>8.02</v>
      </c>
      <c r="B216" s="513" t="s">
        <v>489</v>
      </c>
      <c r="C216" s="349">
        <v>4</v>
      </c>
      <c r="D216" s="350" t="s">
        <v>3</v>
      </c>
      <c r="E216" s="349">
        <v>400</v>
      </c>
      <c r="F216" s="384">
        <f>+C216*E216</f>
        <v>1600</v>
      </c>
      <c r="G216" s="385"/>
      <c r="J216" s="382"/>
      <c r="M216" s="382"/>
    </row>
    <row r="217" spans="1:13" s="380" customFormat="1">
      <c r="A217" s="411">
        <f t="shared" si="12"/>
        <v>8.0299999999999994</v>
      </c>
      <c r="B217" s="513" t="s">
        <v>500</v>
      </c>
      <c r="C217" s="349">
        <v>4</v>
      </c>
      <c r="D217" s="350" t="s">
        <v>3</v>
      </c>
      <c r="E217" s="349">
        <v>2000</v>
      </c>
      <c r="F217" s="384">
        <f>+C217*E217</f>
        <v>8000</v>
      </c>
      <c r="G217" s="385"/>
      <c r="J217" s="382"/>
      <c r="M217" s="382"/>
    </row>
    <row r="218" spans="1:13" s="380" customFormat="1">
      <c r="A218" s="411">
        <f t="shared" si="12"/>
        <v>8.0399999999999991</v>
      </c>
      <c r="B218" s="513" t="s">
        <v>485</v>
      </c>
      <c r="C218" s="349">
        <v>5</v>
      </c>
      <c r="D218" s="350" t="s">
        <v>3</v>
      </c>
      <c r="E218" s="349">
        <v>1105</v>
      </c>
      <c r="F218" s="384">
        <f>+C218*E218</f>
        <v>5525</v>
      </c>
      <c r="G218" s="385"/>
      <c r="J218" s="382"/>
      <c r="M218" s="382"/>
    </row>
    <row r="219" spans="1:13" s="380" customFormat="1">
      <c r="A219" s="411">
        <f t="shared" si="12"/>
        <v>8.0499999999999989</v>
      </c>
      <c r="B219" s="513" t="s">
        <v>484</v>
      </c>
      <c r="C219" s="349">
        <v>3</v>
      </c>
      <c r="D219" s="350" t="s">
        <v>3</v>
      </c>
      <c r="E219" s="402">
        <v>548</v>
      </c>
      <c r="F219" s="384">
        <f t="shared" ref="F219:F224" si="13">+C219*E219</f>
        <v>1644</v>
      </c>
      <c r="G219" s="385"/>
      <c r="J219" s="382"/>
      <c r="M219" s="382"/>
    </row>
    <row r="220" spans="1:13" s="380" customFormat="1">
      <c r="A220" s="411">
        <f t="shared" si="12"/>
        <v>8.0599999999999987</v>
      </c>
      <c r="B220" s="513" t="s">
        <v>487</v>
      </c>
      <c r="C220" s="349">
        <v>1</v>
      </c>
      <c r="D220" s="350" t="s">
        <v>3</v>
      </c>
      <c r="E220" s="402">
        <v>6442.8</v>
      </c>
      <c r="F220" s="384">
        <f>+C220*E220</f>
        <v>6442.8</v>
      </c>
      <c r="G220" s="385"/>
      <c r="J220" s="382"/>
      <c r="M220" s="382"/>
    </row>
    <row r="221" spans="1:13" s="380" customFormat="1">
      <c r="A221" s="411">
        <f t="shared" si="12"/>
        <v>8.0699999999999985</v>
      </c>
      <c r="B221" s="513" t="s">
        <v>486</v>
      </c>
      <c r="C221" s="349">
        <v>2</v>
      </c>
      <c r="D221" s="350" t="s">
        <v>3</v>
      </c>
      <c r="E221" s="402">
        <v>3700</v>
      </c>
      <c r="F221" s="384">
        <f t="shared" si="13"/>
        <v>7400</v>
      </c>
      <c r="G221" s="385"/>
      <c r="J221" s="382"/>
      <c r="M221" s="382"/>
    </row>
    <row r="222" spans="1:13" s="380" customFormat="1">
      <c r="A222" s="411">
        <f t="shared" si="12"/>
        <v>8.0799999999999983</v>
      </c>
      <c r="B222" s="513" t="s">
        <v>251</v>
      </c>
      <c r="C222" s="349">
        <v>1</v>
      </c>
      <c r="D222" s="350" t="s">
        <v>115</v>
      </c>
      <c r="E222" s="349">
        <f>SUM(F218:F221)*35%</f>
        <v>7354.1299999999992</v>
      </c>
      <c r="F222" s="384">
        <f t="shared" si="13"/>
        <v>7354.1299999999992</v>
      </c>
      <c r="G222" s="385"/>
      <c r="J222" s="382"/>
      <c r="M222" s="382"/>
    </row>
    <row r="223" spans="1:13" s="380" customFormat="1">
      <c r="A223" s="411">
        <f t="shared" si="12"/>
        <v>8.0899999999999981</v>
      </c>
      <c r="B223" s="513" t="s">
        <v>82</v>
      </c>
      <c r="C223" s="349">
        <v>1</v>
      </c>
      <c r="D223" s="350" t="s">
        <v>115</v>
      </c>
      <c r="E223" s="349">
        <f>SUM(F218:F222)*35%</f>
        <v>9928.075499999999</v>
      </c>
      <c r="F223" s="384">
        <f t="shared" si="13"/>
        <v>9928.075499999999</v>
      </c>
      <c r="G223" s="385"/>
      <c r="J223" s="382"/>
      <c r="M223" s="382"/>
    </row>
    <row r="224" spans="1:13" customFormat="1" ht="19.5">
      <c r="A224" s="397">
        <f t="shared" si="12"/>
        <v>8.0999999999999979</v>
      </c>
      <c r="B224" s="397" t="s">
        <v>459</v>
      </c>
      <c r="C224" s="349">
        <v>1</v>
      </c>
      <c r="D224" s="350" t="s">
        <v>115</v>
      </c>
      <c r="E224" s="349">
        <v>10000</v>
      </c>
      <c r="F224" s="384">
        <f t="shared" si="13"/>
        <v>10000</v>
      </c>
      <c r="G224" s="346"/>
      <c r="H224" s="323"/>
      <c r="I224" s="323"/>
      <c r="J224" s="323"/>
      <c r="K224" s="323"/>
      <c r="L224" s="323"/>
      <c r="M224" s="323"/>
    </row>
    <row r="225" spans="1:13" s="380" customFormat="1">
      <c r="A225" s="412"/>
      <c r="B225" s="413"/>
      <c r="C225" s="414"/>
      <c r="D225" s="415"/>
      <c r="E225" s="416"/>
      <c r="F225" s="353" t="s">
        <v>33</v>
      </c>
      <c r="G225" s="417">
        <f>SUM(F215:F224)</f>
        <v>60494.005499999999</v>
      </c>
      <c r="J225" s="382"/>
      <c r="M225" s="382"/>
    </row>
    <row r="226" spans="1:13" s="380" customFormat="1">
      <c r="A226" s="536"/>
      <c r="B226" s="537"/>
      <c r="C226" s="440"/>
      <c r="D226" s="441"/>
      <c r="E226" s="440"/>
      <c r="F226" s="538"/>
      <c r="G226" s="385"/>
      <c r="J226" s="382"/>
      <c r="M226" s="382"/>
    </row>
    <row r="227" spans="1:13" s="326" customFormat="1">
      <c r="A227" s="345">
        <f>+A214+1</f>
        <v>9</v>
      </c>
      <c r="B227" s="625" t="s">
        <v>300</v>
      </c>
      <c r="C227" s="625"/>
      <c r="D227" s="625"/>
      <c r="E227" s="625"/>
      <c r="F227" s="625"/>
      <c r="G227" s="385"/>
    </row>
    <row r="228" spans="1:13" s="380" customFormat="1" ht="39">
      <c r="A228" s="411">
        <f>SUM(A227,0.01)</f>
        <v>9.01</v>
      </c>
      <c r="B228" s="513" t="s">
        <v>409</v>
      </c>
      <c r="C228" s="349">
        <v>13.46</v>
      </c>
      <c r="D228" s="350" t="s">
        <v>2</v>
      </c>
      <c r="E228" s="349" t="e">
        <f>+#REF!</f>
        <v>#REF!</v>
      </c>
      <c r="F228" s="384" t="e">
        <f>+C228*E228</f>
        <v>#REF!</v>
      </c>
      <c r="G228" s="385"/>
      <c r="J228" s="382"/>
      <c r="M228" s="382"/>
    </row>
    <row r="229" spans="1:13" s="380" customFormat="1" ht="39">
      <c r="A229" s="411">
        <f>SUM(A228,0.01)</f>
        <v>9.02</v>
      </c>
      <c r="B229" s="513" t="s">
        <v>410</v>
      </c>
      <c r="C229" s="349">
        <v>36.020000000000003</v>
      </c>
      <c r="D229" s="350" t="s">
        <v>2</v>
      </c>
      <c r="E229" s="349" t="e">
        <f>+#REF!</f>
        <v>#REF!</v>
      </c>
      <c r="F229" s="384" t="e">
        <f t="shared" ref="F229:F246" si="14">+C229*E229</f>
        <v>#REF!</v>
      </c>
      <c r="G229" s="385"/>
      <c r="J229" s="382"/>
      <c r="M229" s="382"/>
    </row>
    <row r="230" spans="1:13" s="380" customFormat="1" ht="39">
      <c r="A230" s="411">
        <f>SUM(A229,0.01)</f>
        <v>9.0299999999999994</v>
      </c>
      <c r="B230" s="513" t="s">
        <v>411</v>
      </c>
      <c r="C230" s="349">
        <v>56.52</v>
      </c>
      <c r="D230" s="350" t="s">
        <v>2</v>
      </c>
      <c r="E230" s="349" t="e">
        <f>+#REF!</f>
        <v>#REF!</v>
      </c>
      <c r="F230" s="384" t="e">
        <f t="shared" si="14"/>
        <v>#REF!</v>
      </c>
      <c r="G230" s="385"/>
      <c r="J230" s="382"/>
      <c r="M230" s="382"/>
    </row>
    <row r="231" spans="1:13" s="380" customFormat="1" ht="58.5">
      <c r="A231" s="411">
        <f t="shared" ref="A231:A245" si="15">SUM(A230,0.01)</f>
        <v>9.0399999999999991</v>
      </c>
      <c r="B231" s="513" t="s">
        <v>245</v>
      </c>
      <c r="C231" s="349">
        <v>87.48</v>
      </c>
      <c r="D231" s="350" t="s">
        <v>2</v>
      </c>
      <c r="E231" s="349" t="e">
        <f>+#REF!</f>
        <v>#REF!</v>
      </c>
      <c r="F231" s="384" t="e">
        <f>+C231*E231</f>
        <v>#REF!</v>
      </c>
      <c r="G231" s="385"/>
      <c r="J231" s="382"/>
      <c r="M231" s="382"/>
    </row>
    <row r="232" spans="1:13" s="380" customFormat="1" ht="39">
      <c r="A232" s="411">
        <f t="shared" si="15"/>
        <v>9.0499999999999989</v>
      </c>
      <c r="B232" s="513" t="s">
        <v>231</v>
      </c>
      <c r="C232" s="349">
        <v>6</v>
      </c>
      <c r="D232" s="350" t="s">
        <v>3</v>
      </c>
      <c r="E232" s="349" t="e">
        <f>+E85</f>
        <v>#REF!</v>
      </c>
      <c r="F232" s="384" t="e">
        <f t="shared" si="14"/>
        <v>#REF!</v>
      </c>
      <c r="G232" s="385"/>
      <c r="J232" s="382"/>
      <c r="M232" s="382"/>
    </row>
    <row r="233" spans="1:13" s="380" customFormat="1" ht="39">
      <c r="A233" s="411">
        <f t="shared" si="15"/>
        <v>9.0599999999999987</v>
      </c>
      <c r="B233" s="513" t="s">
        <v>243</v>
      </c>
      <c r="C233" s="349">
        <v>6</v>
      </c>
      <c r="D233" s="350" t="s">
        <v>3</v>
      </c>
      <c r="E233" s="349" t="e">
        <f>+E86</f>
        <v>#REF!</v>
      </c>
      <c r="F233" s="384" t="e">
        <f t="shared" si="14"/>
        <v>#REF!</v>
      </c>
      <c r="G233" s="385"/>
      <c r="J233" s="382"/>
      <c r="M233" s="382"/>
    </row>
    <row r="234" spans="1:13" s="380" customFormat="1">
      <c r="A234" s="411">
        <f t="shared" si="15"/>
        <v>9.0699999999999985</v>
      </c>
      <c r="B234" s="513" t="s">
        <v>197</v>
      </c>
      <c r="C234" s="349">
        <v>2</v>
      </c>
      <c r="D234" s="350" t="s">
        <v>3</v>
      </c>
      <c r="E234" s="349" t="e">
        <f>+#REF!</f>
        <v>#REF!</v>
      </c>
      <c r="F234" s="384" t="e">
        <f t="shared" si="14"/>
        <v>#REF!</v>
      </c>
      <c r="G234" s="385"/>
      <c r="J234" s="382"/>
      <c r="M234" s="382"/>
    </row>
    <row r="235" spans="1:13" s="380" customFormat="1">
      <c r="A235" s="411">
        <f t="shared" si="15"/>
        <v>9.0799999999999983</v>
      </c>
      <c r="B235" s="513" t="s">
        <v>198</v>
      </c>
      <c r="C235" s="349">
        <v>2</v>
      </c>
      <c r="D235" s="350" t="s">
        <v>3</v>
      </c>
      <c r="E235" s="349" t="e">
        <f>+#REF!</f>
        <v>#REF!</v>
      </c>
      <c r="F235" s="384" t="e">
        <f t="shared" si="14"/>
        <v>#REF!</v>
      </c>
      <c r="G235" s="385"/>
      <c r="J235" s="382"/>
      <c r="M235" s="382"/>
    </row>
    <row r="236" spans="1:13" s="380" customFormat="1">
      <c r="A236" s="411">
        <f t="shared" si="15"/>
        <v>9.0899999999999981</v>
      </c>
      <c r="B236" s="513" t="s">
        <v>199</v>
      </c>
      <c r="C236" s="349">
        <v>2</v>
      </c>
      <c r="D236" s="350" t="s">
        <v>3</v>
      </c>
      <c r="E236" s="349" t="e">
        <f>+#REF!</f>
        <v>#REF!</v>
      </c>
      <c r="F236" s="384" t="e">
        <f t="shared" si="14"/>
        <v>#REF!</v>
      </c>
      <c r="G236" s="385"/>
      <c r="J236" s="382"/>
      <c r="M236" s="382"/>
    </row>
    <row r="237" spans="1:13" s="380" customFormat="1">
      <c r="A237" s="411">
        <f t="shared" si="15"/>
        <v>9.0999999999999979</v>
      </c>
      <c r="B237" s="513" t="s">
        <v>209</v>
      </c>
      <c r="C237" s="349">
        <v>2</v>
      </c>
      <c r="D237" s="350" t="s">
        <v>3</v>
      </c>
      <c r="E237" s="349" t="e">
        <f>+#REF!</f>
        <v>#REF!</v>
      </c>
      <c r="F237" s="384" t="e">
        <f t="shared" si="14"/>
        <v>#REF!</v>
      </c>
      <c r="G237" s="385"/>
      <c r="J237" s="382"/>
      <c r="M237" s="382"/>
    </row>
    <row r="238" spans="1:13" s="380" customFormat="1">
      <c r="A238" s="411">
        <f t="shared" si="15"/>
        <v>9.1099999999999977</v>
      </c>
      <c r="B238" s="513" t="s">
        <v>483</v>
      </c>
      <c r="C238" s="349">
        <v>2</v>
      </c>
      <c r="D238" s="350" t="s">
        <v>3</v>
      </c>
      <c r="E238" s="349">
        <f>+E91</f>
        <v>6250</v>
      </c>
      <c r="F238" s="384">
        <f t="shared" si="14"/>
        <v>12500</v>
      </c>
      <c r="G238" s="385"/>
      <c r="J238" s="382"/>
      <c r="M238" s="382"/>
    </row>
    <row r="239" spans="1:13" s="380" customFormat="1">
      <c r="A239" s="411">
        <f t="shared" si="15"/>
        <v>9.1199999999999974</v>
      </c>
      <c r="B239" s="513" t="s">
        <v>262</v>
      </c>
      <c r="C239" s="349">
        <v>1</v>
      </c>
      <c r="D239" s="350" t="s">
        <v>3</v>
      </c>
      <c r="E239" s="349" t="e">
        <f>(+#REF!+#REF!)*1.2</f>
        <v>#REF!</v>
      </c>
      <c r="F239" s="384" t="e">
        <f>+C239*E239</f>
        <v>#REF!</v>
      </c>
      <c r="G239" s="385"/>
      <c r="J239" s="382"/>
      <c r="M239" s="382"/>
    </row>
    <row r="240" spans="1:13" s="380" customFormat="1">
      <c r="A240" s="411">
        <f t="shared" si="15"/>
        <v>9.1299999999999972</v>
      </c>
      <c r="B240" s="513" t="s">
        <v>263</v>
      </c>
      <c r="C240" s="349">
        <v>1</v>
      </c>
      <c r="D240" s="350" t="s">
        <v>115</v>
      </c>
      <c r="E240" s="349">
        <v>2000</v>
      </c>
      <c r="F240" s="384">
        <f>+C240*E240</f>
        <v>2000</v>
      </c>
      <c r="G240" s="385"/>
      <c r="J240" s="382"/>
      <c r="M240" s="382"/>
    </row>
    <row r="241" spans="1:13" s="380" customFormat="1">
      <c r="A241" s="411">
        <f t="shared" si="15"/>
        <v>9.139999999999997</v>
      </c>
      <c r="B241" s="513" t="s">
        <v>407</v>
      </c>
      <c r="C241" s="349">
        <v>2</v>
      </c>
      <c r="D241" s="350" t="s">
        <v>3</v>
      </c>
      <c r="E241" s="349" t="e">
        <f>+#REF!</f>
        <v>#REF!</v>
      </c>
      <c r="F241" s="384" t="e">
        <f>+C241*E241</f>
        <v>#REF!</v>
      </c>
      <c r="G241" s="385"/>
      <c r="J241" s="382"/>
      <c r="M241" s="382"/>
    </row>
    <row r="242" spans="1:13" s="380" customFormat="1">
      <c r="A242" s="411">
        <f>SUM(A241,0.01)</f>
        <v>9.1499999999999968</v>
      </c>
      <c r="B242" s="513" t="s">
        <v>204</v>
      </c>
      <c r="C242" s="349">
        <v>6</v>
      </c>
      <c r="D242" s="350" t="s">
        <v>3</v>
      </c>
      <c r="E242" s="349" t="e">
        <f>+#REF!</f>
        <v>#REF!</v>
      </c>
      <c r="F242" s="384" t="e">
        <f t="shared" si="14"/>
        <v>#REF!</v>
      </c>
      <c r="G242" s="385"/>
      <c r="J242" s="382"/>
      <c r="M242" s="382"/>
    </row>
    <row r="243" spans="1:13" s="380" customFormat="1" ht="39">
      <c r="A243" s="411">
        <f t="shared" si="15"/>
        <v>9.1599999999999966</v>
      </c>
      <c r="B243" s="513" t="s">
        <v>402</v>
      </c>
      <c r="C243" s="349">
        <v>1</v>
      </c>
      <c r="D243" s="350" t="s">
        <v>3</v>
      </c>
      <c r="E243" s="349" t="e">
        <f>+#REF!</f>
        <v>#REF!</v>
      </c>
      <c r="F243" s="384" t="e">
        <f>+C243*E243</f>
        <v>#REF!</v>
      </c>
      <c r="G243" s="385"/>
      <c r="J243" s="382"/>
      <c r="M243" s="382"/>
    </row>
    <row r="244" spans="1:13" s="380" customFormat="1" ht="39">
      <c r="A244" s="411">
        <f t="shared" si="15"/>
        <v>9.1699999999999964</v>
      </c>
      <c r="B244" s="513" t="s">
        <v>244</v>
      </c>
      <c r="C244" s="349">
        <v>7</v>
      </c>
      <c r="D244" s="350" t="s">
        <v>3</v>
      </c>
      <c r="E244" s="349" t="e">
        <f>+#REF!</f>
        <v>#REF!</v>
      </c>
      <c r="F244" s="384" t="e">
        <f t="shared" si="14"/>
        <v>#REF!</v>
      </c>
      <c r="G244" s="385"/>
      <c r="J244" s="382"/>
      <c r="M244" s="382"/>
    </row>
    <row r="245" spans="1:13" s="380" customFormat="1" ht="78">
      <c r="A245" s="411">
        <f t="shared" si="15"/>
        <v>9.1799999999999962</v>
      </c>
      <c r="B245" s="513" t="s">
        <v>403</v>
      </c>
      <c r="C245" s="349">
        <v>100</v>
      </c>
      <c r="D245" s="350" t="s">
        <v>87</v>
      </c>
      <c r="E245" s="349">
        <v>350</v>
      </c>
      <c r="F245" s="384">
        <f>+C245*E245</f>
        <v>35000</v>
      </c>
      <c r="G245" s="385"/>
      <c r="J245" s="382"/>
      <c r="M245" s="382"/>
    </row>
    <row r="246" spans="1:13" s="380" customFormat="1">
      <c r="A246" s="411">
        <f>SUM(A245,0.01)</f>
        <v>9.1899999999999959</v>
      </c>
      <c r="B246" s="513" t="s">
        <v>233</v>
      </c>
      <c r="C246" s="349">
        <v>1</v>
      </c>
      <c r="D246" s="350" t="s">
        <v>195</v>
      </c>
      <c r="E246" s="349">
        <v>6000</v>
      </c>
      <c r="F246" s="384">
        <f t="shared" si="14"/>
        <v>6000</v>
      </c>
      <c r="G246" s="385"/>
      <c r="J246" s="382"/>
      <c r="M246" s="382"/>
    </row>
    <row r="247" spans="1:13">
      <c r="A247" s="438"/>
      <c r="B247" s="539"/>
      <c r="C247" s="540"/>
      <c r="D247" s="541"/>
      <c r="E247" s="542"/>
      <c r="F247" s="353" t="s">
        <v>33</v>
      </c>
      <c r="G247" s="417" t="e">
        <f>SUM(F228:F246)</f>
        <v>#REF!</v>
      </c>
    </row>
    <row r="248" spans="1:13">
      <c r="A248" s="438"/>
      <c r="B248" s="539"/>
      <c r="C248" s="540"/>
      <c r="D248" s="541"/>
      <c r="E248" s="542"/>
      <c r="F248" s="423"/>
      <c r="G248" s="409"/>
    </row>
    <row r="249" spans="1:13" s="326" customFormat="1">
      <c r="A249" s="345">
        <v>10</v>
      </c>
      <c r="B249" s="648" t="s">
        <v>338</v>
      </c>
      <c r="C249" s="648"/>
      <c r="D249" s="648"/>
      <c r="E249" s="648"/>
      <c r="F249" s="648"/>
      <c r="G249" s="385"/>
    </row>
    <row r="250" spans="1:13" s="326" customFormat="1">
      <c r="A250" s="377">
        <v>10.1</v>
      </c>
      <c r="B250" s="519" t="s">
        <v>196</v>
      </c>
      <c r="C250" s="386"/>
      <c r="D250" s="386"/>
      <c r="E250" s="378"/>
      <c r="F250" s="387"/>
      <c r="G250" s="385"/>
    </row>
    <row r="251" spans="1:13" s="380" customFormat="1">
      <c r="A251" s="411">
        <f>0.01+A250</f>
        <v>10.11</v>
      </c>
      <c r="B251" s="528" t="s">
        <v>252</v>
      </c>
      <c r="C251" s="366">
        <f>(2.6+0.15*2)*(2.6+0.15*2)*(1.9+0.12+0.15+0.1)</f>
        <v>19.090700000000002</v>
      </c>
      <c r="D251" s="521" t="s">
        <v>0</v>
      </c>
      <c r="E251" s="366" t="e">
        <f>+E191</f>
        <v>#REF!</v>
      </c>
      <c r="F251" s="522" t="e">
        <f>+C251*E251</f>
        <v>#REF!</v>
      </c>
      <c r="G251" s="385"/>
      <c r="J251" s="382"/>
      <c r="M251" s="382"/>
    </row>
    <row r="252" spans="1:13" s="380" customFormat="1">
      <c r="A252" s="411">
        <f t="shared" ref="A252:A270" si="16">0.01+A251</f>
        <v>10.119999999999999</v>
      </c>
      <c r="B252" s="513" t="s">
        <v>253</v>
      </c>
      <c r="C252" s="349">
        <f>(2.6*4)*0.15*(1.9+0.12)*1.3</f>
        <v>4.0965600000000002</v>
      </c>
      <c r="D252" s="350" t="s">
        <v>0</v>
      </c>
      <c r="E252" s="349" t="e">
        <f>+E192</f>
        <v>#REF!</v>
      </c>
      <c r="F252" s="384" t="e">
        <f t="shared" ref="F252:F268" si="17">+C252*E252</f>
        <v>#REF!</v>
      </c>
      <c r="G252" s="385"/>
      <c r="J252" s="382"/>
      <c r="M252" s="382"/>
    </row>
    <row r="253" spans="1:13" s="380" customFormat="1">
      <c r="A253" s="411">
        <f t="shared" si="16"/>
        <v>10.129999999999999</v>
      </c>
      <c r="B253" s="513" t="s">
        <v>254</v>
      </c>
      <c r="C253" s="349">
        <f>C251-C252</f>
        <v>14.994140000000002</v>
      </c>
      <c r="D253" s="350" t="s">
        <v>0</v>
      </c>
      <c r="E253" s="349" t="e">
        <f>+E193</f>
        <v>#REF!</v>
      </c>
      <c r="F253" s="384" t="e">
        <f t="shared" si="17"/>
        <v>#REF!</v>
      </c>
      <c r="G253" s="385"/>
      <c r="J253" s="382"/>
      <c r="M253" s="382"/>
    </row>
    <row r="254" spans="1:13" s="326" customFormat="1">
      <c r="A254" s="377">
        <v>10.199999999999999</v>
      </c>
      <c r="B254" s="519" t="s">
        <v>372</v>
      </c>
      <c r="C254" s="386"/>
      <c r="D254" s="386"/>
      <c r="E254" s="378"/>
      <c r="F254" s="387"/>
      <c r="G254" s="385"/>
    </row>
    <row r="255" spans="1:13" s="380" customFormat="1">
      <c r="A255" s="411">
        <f>0.01+A254</f>
        <v>10.209999999999999</v>
      </c>
      <c r="B255" s="513" t="s">
        <v>255</v>
      </c>
      <c r="C255" s="349">
        <f>(2.6+0.15*2)*(2.6+0.15*2)*0.1</f>
        <v>0.84100000000000008</v>
      </c>
      <c r="D255" s="350" t="s">
        <v>0</v>
      </c>
      <c r="E255" s="349" t="e">
        <f>+#REF!</f>
        <v>#REF!</v>
      </c>
      <c r="F255" s="384" t="e">
        <f t="shared" si="17"/>
        <v>#REF!</v>
      </c>
      <c r="G255" s="385"/>
      <c r="J255" s="382"/>
      <c r="M255" s="382"/>
    </row>
    <row r="256" spans="1:13" s="380" customFormat="1">
      <c r="A256" s="411">
        <f t="shared" si="16"/>
        <v>10.219999999999999</v>
      </c>
      <c r="B256" s="513" t="s">
        <v>256</v>
      </c>
      <c r="C256" s="349">
        <f>2.8*2.8*0.15</f>
        <v>1.1759999999999997</v>
      </c>
      <c r="D256" s="350" t="s">
        <v>0</v>
      </c>
      <c r="E256" s="349" t="e">
        <f>+#REF!</f>
        <v>#REF!</v>
      </c>
      <c r="F256" s="384" t="e">
        <f t="shared" si="17"/>
        <v>#REF!</v>
      </c>
      <c r="G256" s="385"/>
      <c r="J256" s="382"/>
      <c r="M256" s="382"/>
    </row>
    <row r="257" spans="1:13" s="380" customFormat="1">
      <c r="A257" s="411">
        <f t="shared" si="16"/>
        <v>10.229999999999999</v>
      </c>
      <c r="B257" s="513" t="s">
        <v>257</v>
      </c>
      <c r="C257" s="349">
        <f>2.8*2.8*0.12</f>
        <v>0.94079999999999986</v>
      </c>
      <c r="D257" s="350" t="s">
        <v>0</v>
      </c>
      <c r="E257" s="349" t="e">
        <f>+#REF!</f>
        <v>#REF!</v>
      </c>
      <c r="F257" s="384" t="e">
        <f t="shared" si="17"/>
        <v>#REF!</v>
      </c>
      <c r="G257" s="385"/>
      <c r="J257" s="382"/>
      <c r="M257" s="382"/>
    </row>
    <row r="258" spans="1:13" s="326" customFormat="1">
      <c r="A258" s="377">
        <v>10.3</v>
      </c>
      <c r="B258" s="519" t="s">
        <v>286</v>
      </c>
      <c r="C258" s="386"/>
      <c r="D258" s="386"/>
      <c r="E258" s="378"/>
      <c r="F258" s="387"/>
      <c r="G258" s="385"/>
    </row>
    <row r="259" spans="1:13" s="380" customFormat="1" ht="39">
      <c r="A259" s="411">
        <f>0.01+A258</f>
        <v>10.31</v>
      </c>
      <c r="B259" s="513" t="s">
        <v>258</v>
      </c>
      <c r="C259" s="349">
        <f>(2.8*4)*1.9</f>
        <v>21.279999999999998</v>
      </c>
      <c r="D259" s="350" t="s">
        <v>1</v>
      </c>
      <c r="E259" s="349" t="e">
        <f>+#REF!</f>
        <v>#REF!</v>
      </c>
      <c r="F259" s="384" t="e">
        <f t="shared" si="17"/>
        <v>#REF!</v>
      </c>
      <c r="G259" s="385"/>
      <c r="J259" s="382"/>
      <c r="M259" s="382"/>
    </row>
    <row r="260" spans="1:13" s="326" customFormat="1">
      <c r="A260" s="377">
        <v>10.4</v>
      </c>
      <c r="B260" s="519" t="s">
        <v>375</v>
      </c>
      <c r="C260" s="386"/>
      <c r="D260" s="386"/>
      <c r="E260" s="378"/>
      <c r="F260" s="387"/>
      <c r="G260" s="385"/>
    </row>
    <row r="261" spans="1:13" s="380" customFormat="1">
      <c r="A261" s="411">
        <f>0.01+A260</f>
        <v>10.41</v>
      </c>
      <c r="B261" s="513" t="s">
        <v>248</v>
      </c>
      <c r="C261" s="349">
        <f>C259</f>
        <v>21.279999999999998</v>
      </c>
      <c r="D261" s="350" t="s">
        <v>1</v>
      </c>
      <c r="E261" s="349" t="e">
        <f>+E202</f>
        <v>#REF!</v>
      </c>
      <c r="F261" s="384" t="e">
        <f t="shared" si="17"/>
        <v>#REF!</v>
      </c>
      <c r="G261" s="385"/>
      <c r="J261" s="382"/>
      <c r="M261" s="382"/>
    </row>
    <row r="262" spans="1:13" s="380" customFormat="1">
      <c r="A262" s="411">
        <f t="shared" si="16"/>
        <v>10.42</v>
      </c>
      <c r="B262" s="513" t="s">
        <v>205</v>
      </c>
      <c r="C262" s="349">
        <f>2.8*2.8</f>
        <v>7.839999999999999</v>
      </c>
      <c r="D262" s="350" t="s">
        <v>1</v>
      </c>
      <c r="E262" s="349" t="e">
        <f>+#REF!</f>
        <v>#REF!</v>
      </c>
      <c r="F262" s="384" t="e">
        <f t="shared" si="17"/>
        <v>#REF!</v>
      </c>
      <c r="G262" s="385"/>
      <c r="J262" s="382"/>
      <c r="M262" s="382"/>
    </row>
    <row r="263" spans="1:13" s="380" customFormat="1">
      <c r="A263" s="411">
        <f t="shared" si="16"/>
        <v>10.43</v>
      </c>
      <c r="B263" s="513" t="s">
        <v>259</v>
      </c>
      <c r="C263" s="349">
        <f>4*4</f>
        <v>16</v>
      </c>
      <c r="D263" s="350" t="s">
        <v>2</v>
      </c>
      <c r="E263" s="349" t="e">
        <f>+E203</f>
        <v>#REF!</v>
      </c>
      <c r="F263" s="384" t="e">
        <f t="shared" si="17"/>
        <v>#REF!</v>
      </c>
      <c r="G263" s="385"/>
      <c r="J263" s="382"/>
      <c r="M263" s="382"/>
    </row>
    <row r="264" spans="1:13" s="380" customFormat="1">
      <c r="A264" s="411">
        <f t="shared" si="16"/>
        <v>10.44</v>
      </c>
      <c r="B264" s="513" t="s">
        <v>260</v>
      </c>
      <c r="C264" s="349">
        <f>2.8*4</f>
        <v>11.2</v>
      </c>
      <c r="D264" s="350" t="s">
        <v>2</v>
      </c>
      <c r="E264" s="349" t="e">
        <f>+#REF!</f>
        <v>#REF!</v>
      </c>
      <c r="F264" s="384" t="e">
        <f t="shared" si="17"/>
        <v>#REF!</v>
      </c>
      <c r="G264" s="385"/>
      <c r="J264" s="382"/>
      <c r="M264" s="382"/>
    </row>
    <row r="265" spans="1:13" s="326" customFormat="1">
      <c r="A265" s="377">
        <v>10.5</v>
      </c>
      <c r="B265" s="519" t="s">
        <v>206</v>
      </c>
      <c r="C265" s="386"/>
      <c r="D265" s="386"/>
      <c r="E265" s="378"/>
      <c r="F265" s="387"/>
      <c r="G265" s="385"/>
    </row>
    <row r="266" spans="1:13" s="380" customFormat="1">
      <c r="A266" s="411">
        <f>0.01+A265</f>
        <v>10.51</v>
      </c>
      <c r="B266" s="513" t="s">
        <v>418</v>
      </c>
      <c r="C266" s="349">
        <v>1</v>
      </c>
      <c r="D266" s="350" t="s">
        <v>3</v>
      </c>
      <c r="E266" s="349" t="e">
        <f>+#REF!</f>
        <v>#REF!</v>
      </c>
      <c r="F266" s="384" t="e">
        <f t="shared" si="17"/>
        <v>#REF!</v>
      </c>
      <c r="G266" s="385"/>
      <c r="J266" s="382"/>
      <c r="M266" s="382"/>
    </row>
    <row r="267" spans="1:13" s="380" customFormat="1">
      <c r="A267" s="411">
        <f t="shared" si="16"/>
        <v>10.52</v>
      </c>
      <c r="B267" s="513" t="s">
        <v>261</v>
      </c>
      <c r="C267" s="349">
        <v>1</v>
      </c>
      <c r="D267" s="350" t="s">
        <v>3</v>
      </c>
      <c r="E267" s="349" t="e">
        <f>+#REF!</f>
        <v>#REF!</v>
      </c>
      <c r="F267" s="384" t="e">
        <f t="shared" si="17"/>
        <v>#REF!</v>
      </c>
      <c r="G267" s="385"/>
      <c r="J267" s="382"/>
      <c r="M267" s="382"/>
    </row>
    <row r="268" spans="1:13" s="380" customFormat="1" ht="24" customHeight="1">
      <c r="A268" s="411">
        <f t="shared" si="16"/>
        <v>10.53</v>
      </c>
      <c r="B268" s="513" t="s">
        <v>264</v>
      </c>
      <c r="C268" s="349">
        <v>1</v>
      </c>
      <c r="D268" s="350" t="s">
        <v>3</v>
      </c>
      <c r="E268" s="349">
        <v>2500</v>
      </c>
      <c r="F268" s="384">
        <f t="shared" si="17"/>
        <v>2500</v>
      </c>
      <c r="G268" s="385"/>
      <c r="J268" s="382"/>
      <c r="M268" s="382"/>
    </row>
    <row r="269" spans="1:13" s="380" customFormat="1" ht="39">
      <c r="A269" s="411">
        <f t="shared" si="16"/>
        <v>10.54</v>
      </c>
      <c r="B269" s="513" t="s">
        <v>404</v>
      </c>
      <c r="C269" s="349">
        <v>1</v>
      </c>
      <c r="D269" s="350" t="s">
        <v>73</v>
      </c>
      <c r="E269" s="349">
        <v>6000</v>
      </c>
      <c r="F269" s="384">
        <f>+C269*E269</f>
        <v>6000</v>
      </c>
      <c r="G269" s="385"/>
      <c r="J269" s="382"/>
      <c r="M269" s="382"/>
    </row>
    <row r="270" spans="1:13" s="380" customFormat="1">
      <c r="A270" s="411">
        <f t="shared" si="16"/>
        <v>10.549999999999999</v>
      </c>
      <c r="B270" s="513" t="s">
        <v>82</v>
      </c>
      <c r="C270" s="349">
        <v>20</v>
      </c>
      <c r="D270" s="350" t="s">
        <v>13</v>
      </c>
      <c r="E270" s="349" t="e">
        <f>SUM(F266:F268)</f>
        <v>#REF!</v>
      </c>
      <c r="F270" s="384" t="e">
        <f>+C270%*E270</f>
        <v>#REF!</v>
      </c>
      <c r="G270" s="385"/>
      <c r="J270" s="382"/>
      <c r="M270" s="382"/>
    </row>
    <row r="271" spans="1:13">
      <c r="A271" s="412"/>
      <c r="B271" s="413"/>
      <c r="C271" s="414"/>
      <c r="D271" s="415"/>
      <c r="E271" s="416"/>
      <c r="F271" s="353" t="s">
        <v>33</v>
      </c>
      <c r="G271" s="417" t="e">
        <f>SUM(F251:F270)</f>
        <v>#REF!</v>
      </c>
    </row>
    <row r="272" spans="1:13">
      <c r="A272" s="418"/>
      <c r="B272" s="419"/>
      <c r="C272" s="420"/>
      <c r="D272" s="421"/>
      <c r="E272" s="422"/>
      <c r="F272" s="423"/>
      <c r="G272" s="409"/>
    </row>
    <row r="273" spans="1:13" s="326" customFormat="1">
      <c r="A273" s="345">
        <v>11</v>
      </c>
      <c r="B273" s="625" t="s">
        <v>265</v>
      </c>
      <c r="C273" s="625"/>
      <c r="D273" s="625"/>
      <c r="E273" s="625"/>
      <c r="F273" s="625"/>
      <c r="G273" s="385"/>
    </row>
    <row r="274" spans="1:13" s="380" customFormat="1" ht="39">
      <c r="A274" s="411">
        <f>SUM(A273,0.01)</f>
        <v>11.01</v>
      </c>
      <c r="B274" s="397" t="s">
        <v>537</v>
      </c>
      <c r="C274" s="349">
        <v>275.01</v>
      </c>
      <c r="D274" s="350" t="s">
        <v>2</v>
      </c>
      <c r="E274" s="349" t="e">
        <f>+#REF!</f>
        <v>#REF!</v>
      </c>
      <c r="F274" s="384" t="e">
        <f>+C274*E274</f>
        <v>#REF!</v>
      </c>
      <c r="G274" s="385"/>
      <c r="H274" s="404"/>
      <c r="J274" s="382"/>
      <c r="M274" s="382"/>
    </row>
    <row r="275" spans="1:13" s="380" customFormat="1" ht="39">
      <c r="A275" s="411">
        <f>SUM(A274,0.01)</f>
        <v>11.02</v>
      </c>
      <c r="B275" s="397" t="s">
        <v>447</v>
      </c>
      <c r="C275" s="349">
        <v>22</v>
      </c>
      <c r="D275" s="350" t="s">
        <v>3</v>
      </c>
      <c r="E275" s="349" t="e">
        <f>+#REF!</f>
        <v>#REF!</v>
      </c>
      <c r="F275" s="384" t="e">
        <f>+C275*E275</f>
        <v>#REF!</v>
      </c>
      <c r="G275" s="385"/>
      <c r="H275" s="404"/>
      <c r="J275" s="382"/>
      <c r="M275" s="382"/>
    </row>
    <row r="276" spans="1:13" s="380" customFormat="1">
      <c r="A276" s="411">
        <f>SUM(A275,0.01)</f>
        <v>11.03</v>
      </c>
      <c r="B276" s="543" t="s">
        <v>448</v>
      </c>
      <c r="C276" s="349">
        <v>10</v>
      </c>
      <c r="D276" s="350" t="s">
        <v>3</v>
      </c>
      <c r="E276" s="349" t="e">
        <f>+#REF!</f>
        <v>#REF!</v>
      </c>
      <c r="F276" s="384" t="e">
        <f>+C276*E276</f>
        <v>#REF!</v>
      </c>
      <c r="G276" s="385"/>
      <c r="H276" s="404"/>
      <c r="J276" s="382"/>
      <c r="M276" s="382"/>
    </row>
    <row r="277" spans="1:13" s="380" customFormat="1" ht="39">
      <c r="A277" s="411">
        <f>SUM(A276,0.01)</f>
        <v>11.04</v>
      </c>
      <c r="B277" s="397" t="s">
        <v>449</v>
      </c>
      <c r="C277" s="349">
        <f>122+100</f>
        <v>222</v>
      </c>
      <c r="D277" s="350" t="s">
        <v>2</v>
      </c>
      <c r="E277" s="349" t="e">
        <f>+#REF!</f>
        <v>#REF!</v>
      </c>
      <c r="F277" s="384" t="e">
        <f>+C277*E277</f>
        <v>#REF!</v>
      </c>
      <c r="G277" s="385"/>
      <c r="H277" s="404"/>
      <c r="J277" s="382"/>
      <c r="M277" s="382"/>
    </row>
    <row r="278" spans="1:13" s="380" customFormat="1">
      <c r="A278" s="411">
        <f>SUM(A277,0.01)</f>
        <v>11.049999999999999</v>
      </c>
      <c r="B278" s="397" t="s">
        <v>450</v>
      </c>
      <c r="C278" s="349">
        <v>6</v>
      </c>
      <c r="D278" s="350" t="s">
        <v>3</v>
      </c>
      <c r="E278" s="349" t="e">
        <f>+#REF!</f>
        <v>#REF!</v>
      </c>
      <c r="F278" s="384" t="e">
        <f>+C278*E278</f>
        <v>#REF!</v>
      </c>
      <c r="G278" s="385"/>
      <c r="H278" s="404"/>
      <c r="J278" s="382"/>
      <c r="M278" s="382"/>
    </row>
    <row r="279" spans="1:13">
      <c r="A279" s="412"/>
      <c r="B279" s="413"/>
      <c r="C279" s="414"/>
      <c r="D279" s="415"/>
      <c r="E279" s="416"/>
      <c r="F279" s="353" t="s">
        <v>33</v>
      </c>
      <c r="G279" s="417" t="e">
        <f>SUM(F274:F278)</f>
        <v>#REF!</v>
      </c>
      <c r="H279" s="544"/>
    </row>
    <row r="280" spans="1:13">
      <c r="A280" s="418"/>
      <c r="B280" s="419"/>
      <c r="C280" s="420"/>
      <c r="D280" s="421"/>
      <c r="E280" s="422"/>
      <c r="F280" s="423"/>
      <c r="G280" s="409"/>
    </row>
    <row r="281" spans="1:13" s="326" customFormat="1">
      <c r="A281" s="345">
        <v>13</v>
      </c>
      <c r="B281" s="625" t="s">
        <v>207</v>
      </c>
      <c r="C281" s="625"/>
      <c r="D281" s="625"/>
      <c r="E281" s="625"/>
      <c r="F281" s="625"/>
      <c r="G281" s="385"/>
    </row>
    <row r="282" spans="1:13" s="380" customFormat="1" ht="39">
      <c r="A282" s="411">
        <f>0.01+A281</f>
        <v>13.01</v>
      </c>
      <c r="B282" s="513" t="s">
        <v>405</v>
      </c>
      <c r="C282" s="349">
        <v>511.39</v>
      </c>
      <c r="D282" s="350" t="s">
        <v>2</v>
      </c>
      <c r="E282" s="349" t="e">
        <f>+#REF!</f>
        <v>#REF!</v>
      </c>
      <c r="F282" s="384" t="e">
        <f>+C282*E282</f>
        <v>#REF!</v>
      </c>
      <c r="G282" s="385"/>
      <c r="J282" s="382"/>
      <c r="M282" s="382"/>
    </row>
    <row r="283" spans="1:13" s="380" customFormat="1" ht="39">
      <c r="A283" s="411">
        <f>0.01+A282</f>
        <v>13.02</v>
      </c>
      <c r="B283" s="545" t="s">
        <v>406</v>
      </c>
      <c r="C283" s="349">
        <f>511.39*0.6*0.2</f>
        <v>61.366800000000005</v>
      </c>
      <c r="D283" s="399" t="s">
        <v>0</v>
      </c>
      <c r="E283" s="349" t="e">
        <f>+#REF!</f>
        <v>#REF!</v>
      </c>
      <c r="F283" s="384" t="e">
        <f>+C283*E283</f>
        <v>#REF!</v>
      </c>
      <c r="G283" s="385"/>
      <c r="J283" s="382"/>
      <c r="M283" s="382"/>
    </row>
    <row r="284" spans="1:13" s="380" customFormat="1" ht="39">
      <c r="A284" s="411">
        <f>0.01+A283</f>
        <v>13.03</v>
      </c>
      <c r="B284" s="545" t="s">
        <v>408</v>
      </c>
      <c r="C284" s="349">
        <f>511.39*0.6*0.6</f>
        <v>184.10040000000001</v>
      </c>
      <c r="D284" s="399" t="s">
        <v>0</v>
      </c>
      <c r="E284" s="349" t="e">
        <f>+#REF!</f>
        <v>#REF!</v>
      </c>
      <c r="F284" s="384" t="e">
        <f>+C284*E284</f>
        <v>#REF!</v>
      </c>
      <c r="G284" s="385"/>
      <c r="J284" s="382"/>
      <c r="M284" s="382"/>
    </row>
    <row r="285" spans="1:13">
      <c r="A285" s="412"/>
      <c r="B285" s="413"/>
      <c r="C285" s="414"/>
      <c r="D285" s="415"/>
      <c r="E285" s="416"/>
      <c r="F285" s="353" t="s">
        <v>33</v>
      </c>
      <c r="G285" s="417" t="e">
        <f>SUM(F282:F285)</f>
        <v>#REF!</v>
      </c>
    </row>
    <row r="286" spans="1:13">
      <c r="A286" s="418"/>
      <c r="B286" s="419"/>
      <c r="C286" s="420"/>
      <c r="D286" s="421"/>
      <c r="E286" s="422"/>
      <c r="F286" s="423"/>
      <c r="G286" s="409"/>
    </row>
    <row r="287" spans="1:13" s="326" customFormat="1">
      <c r="A287" s="345">
        <v>13</v>
      </c>
      <c r="B287" s="625" t="s">
        <v>266</v>
      </c>
      <c r="C287" s="625"/>
      <c r="D287" s="625"/>
      <c r="E287" s="625"/>
      <c r="F287" s="625"/>
      <c r="G287" s="385"/>
    </row>
    <row r="288" spans="1:13" s="380" customFormat="1">
      <c r="A288" s="411">
        <f t="shared" ref="A288:A303" si="18">SUM(A287,0.01)</f>
        <v>13.01</v>
      </c>
      <c r="B288" s="513" t="s">
        <v>308</v>
      </c>
      <c r="C288" s="349">
        <f>0.8^3*20</f>
        <v>10.240000000000002</v>
      </c>
      <c r="D288" s="350" t="s">
        <v>0</v>
      </c>
      <c r="E288" s="349" t="e">
        <f>+E251</f>
        <v>#REF!</v>
      </c>
      <c r="F288" s="384" t="e">
        <f t="shared" ref="F288:F293" si="19">+C288*E288</f>
        <v>#REF!</v>
      </c>
      <c r="G288" s="385"/>
      <c r="J288" s="382"/>
      <c r="M288" s="382"/>
    </row>
    <row r="289" spans="1:13" s="380" customFormat="1">
      <c r="A289" s="411">
        <f t="shared" si="18"/>
        <v>13.02</v>
      </c>
      <c r="B289" s="513" t="s">
        <v>247</v>
      </c>
      <c r="C289" s="349">
        <f>C288*1.3</f>
        <v>13.312000000000003</v>
      </c>
      <c r="D289" s="350" t="s">
        <v>0</v>
      </c>
      <c r="E289" s="349" t="e">
        <f>+E253</f>
        <v>#REF!</v>
      </c>
      <c r="F289" s="384" t="e">
        <f t="shared" si="19"/>
        <v>#REF!</v>
      </c>
      <c r="G289" s="385"/>
      <c r="J289" s="382"/>
      <c r="M289" s="382"/>
    </row>
    <row r="290" spans="1:13" s="380" customFormat="1">
      <c r="A290" s="411">
        <f t="shared" si="18"/>
        <v>13.03</v>
      </c>
      <c r="B290" s="513" t="s">
        <v>267</v>
      </c>
      <c r="C290" s="349">
        <f>0.6*0.6*0.1*20</f>
        <v>0.72</v>
      </c>
      <c r="D290" s="350" t="s">
        <v>0</v>
      </c>
      <c r="E290" s="349" t="e">
        <f>+#REF!</f>
        <v>#REF!</v>
      </c>
      <c r="F290" s="384" t="e">
        <f t="shared" si="19"/>
        <v>#REF!</v>
      </c>
      <c r="G290" s="385"/>
      <c r="J290" s="382"/>
      <c r="M290" s="382"/>
    </row>
    <row r="291" spans="1:13" s="380" customFormat="1">
      <c r="A291" s="411">
        <f t="shared" si="18"/>
        <v>13.04</v>
      </c>
      <c r="B291" s="513" t="s">
        <v>268</v>
      </c>
      <c r="C291" s="349">
        <f>C290</f>
        <v>0.72</v>
      </c>
      <c r="D291" s="350" t="s">
        <v>0</v>
      </c>
      <c r="E291" s="349" t="e">
        <f>+E290</f>
        <v>#REF!</v>
      </c>
      <c r="F291" s="384" t="e">
        <f t="shared" si="19"/>
        <v>#REF!</v>
      </c>
      <c r="G291" s="385"/>
      <c r="J291" s="382"/>
      <c r="M291" s="382"/>
    </row>
    <row r="292" spans="1:13" s="380" customFormat="1">
      <c r="A292" s="411">
        <f t="shared" si="18"/>
        <v>13.049999999999999</v>
      </c>
      <c r="B292" s="513" t="s">
        <v>269</v>
      </c>
      <c r="C292" s="349">
        <f>0.6*4*0.6*20*2</f>
        <v>57.599999999999994</v>
      </c>
      <c r="D292" s="350" t="s">
        <v>1</v>
      </c>
      <c r="E292" s="349" t="e">
        <f>+#REF!</f>
        <v>#REF!</v>
      </c>
      <c r="F292" s="384" t="e">
        <f t="shared" si="19"/>
        <v>#REF!</v>
      </c>
      <c r="G292" s="385"/>
      <c r="J292" s="382"/>
      <c r="M292" s="382"/>
    </row>
    <row r="293" spans="1:13" s="380" customFormat="1">
      <c r="A293" s="411">
        <f t="shared" si="18"/>
        <v>13.059999999999999</v>
      </c>
      <c r="B293" s="513" t="s">
        <v>248</v>
      </c>
      <c r="C293" s="349">
        <f>C292+0.6*0.6*20</f>
        <v>64.8</v>
      </c>
      <c r="D293" s="350" t="s">
        <v>1</v>
      </c>
      <c r="E293" s="349" t="e">
        <f>+E261</f>
        <v>#REF!</v>
      </c>
      <c r="F293" s="384" t="e">
        <f t="shared" si="19"/>
        <v>#REF!</v>
      </c>
      <c r="G293" s="385"/>
      <c r="J293" s="382"/>
      <c r="M293" s="382"/>
    </row>
    <row r="294" spans="1:13">
      <c r="A294" s="412"/>
      <c r="B294" s="413"/>
      <c r="C294" s="414"/>
      <c r="D294" s="415"/>
      <c r="E294" s="416"/>
      <c r="F294" s="353" t="s">
        <v>33</v>
      </c>
      <c r="G294" s="417" t="e">
        <f>SUM(F288:F293)</f>
        <v>#REF!</v>
      </c>
    </row>
    <row r="295" spans="1:13">
      <c r="A295" s="418"/>
      <c r="B295" s="419"/>
      <c r="C295" s="420"/>
      <c r="D295" s="421"/>
      <c r="E295" s="422"/>
      <c r="F295" s="423"/>
      <c r="G295" s="409"/>
    </row>
    <row r="296" spans="1:13" s="326" customFormat="1">
      <c r="A296" s="345">
        <v>14</v>
      </c>
      <c r="B296" s="625" t="s">
        <v>270</v>
      </c>
      <c r="C296" s="625"/>
      <c r="D296" s="625"/>
      <c r="E296" s="625"/>
      <c r="F296" s="625"/>
      <c r="G296" s="385"/>
    </row>
    <row r="297" spans="1:13" s="380" customFormat="1">
      <c r="A297" s="411">
        <f t="shared" si="18"/>
        <v>14.01</v>
      </c>
      <c r="B297" s="513" t="s">
        <v>496</v>
      </c>
      <c r="C297" s="349">
        <f>1.9*1.9*2</f>
        <v>7.22</v>
      </c>
      <c r="D297" s="350" t="s">
        <v>0</v>
      </c>
      <c r="E297" s="349" t="e">
        <f t="shared" ref="E297:E302" si="20">+E288</f>
        <v>#REF!</v>
      </c>
      <c r="F297" s="384" t="e">
        <f>+C297*E297</f>
        <v>#REF!</v>
      </c>
      <c r="G297" s="385"/>
      <c r="J297" s="382"/>
      <c r="M297" s="382"/>
    </row>
    <row r="298" spans="1:13" s="380" customFormat="1">
      <c r="A298" s="411">
        <f t="shared" si="18"/>
        <v>14.02</v>
      </c>
      <c r="B298" s="513" t="s">
        <v>254</v>
      </c>
      <c r="C298" s="349">
        <f>C297*1.3</f>
        <v>9.3859999999999992</v>
      </c>
      <c r="D298" s="350" t="s">
        <v>0</v>
      </c>
      <c r="E298" s="349" t="e">
        <f t="shared" si="20"/>
        <v>#REF!</v>
      </c>
      <c r="F298" s="384" t="e">
        <f t="shared" ref="F298:F303" si="21">+C298*E298</f>
        <v>#REF!</v>
      </c>
      <c r="G298" s="385"/>
      <c r="J298" s="382"/>
      <c r="M298" s="382"/>
    </row>
    <row r="299" spans="1:13" s="380" customFormat="1">
      <c r="A299" s="411">
        <f t="shared" si="18"/>
        <v>14.03</v>
      </c>
      <c r="B299" s="513" t="s">
        <v>267</v>
      </c>
      <c r="C299" s="349">
        <f>1.5*1.5*0.1</f>
        <v>0.22500000000000001</v>
      </c>
      <c r="D299" s="350" t="s">
        <v>0</v>
      </c>
      <c r="E299" s="349" t="e">
        <f t="shared" si="20"/>
        <v>#REF!</v>
      </c>
      <c r="F299" s="384" t="e">
        <f t="shared" si="21"/>
        <v>#REF!</v>
      </c>
      <c r="G299" s="385"/>
      <c r="J299" s="382"/>
      <c r="M299" s="382"/>
    </row>
    <row r="300" spans="1:13" s="380" customFormat="1">
      <c r="A300" s="411">
        <f t="shared" si="18"/>
        <v>14.04</v>
      </c>
      <c r="B300" s="513" t="s">
        <v>268</v>
      </c>
      <c r="C300" s="349">
        <f>C299</f>
        <v>0.22500000000000001</v>
      </c>
      <c r="D300" s="350" t="s">
        <v>0</v>
      </c>
      <c r="E300" s="349" t="e">
        <f t="shared" si="20"/>
        <v>#REF!</v>
      </c>
      <c r="F300" s="384" t="e">
        <f t="shared" si="21"/>
        <v>#REF!</v>
      </c>
      <c r="G300" s="385"/>
      <c r="J300" s="382"/>
      <c r="M300" s="382"/>
    </row>
    <row r="301" spans="1:13" s="380" customFormat="1">
      <c r="A301" s="411">
        <f t="shared" si="18"/>
        <v>14.049999999999999</v>
      </c>
      <c r="B301" s="513" t="s">
        <v>269</v>
      </c>
      <c r="C301" s="349">
        <f>1.5*4*1.6</f>
        <v>9.6000000000000014</v>
      </c>
      <c r="D301" s="350" t="s">
        <v>1</v>
      </c>
      <c r="E301" s="349" t="e">
        <f t="shared" si="20"/>
        <v>#REF!</v>
      </c>
      <c r="F301" s="384" t="e">
        <f t="shared" si="21"/>
        <v>#REF!</v>
      </c>
      <c r="G301" s="385"/>
      <c r="J301" s="382"/>
      <c r="M301" s="382"/>
    </row>
    <row r="302" spans="1:13" s="380" customFormat="1">
      <c r="A302" s="411">
        <f t="shared" si="18"/>
        <v>14.059999999999999</v>
      </c>
      <c r="B302" s="513" t="s">
        <v>202</v>
      </c>
      <c r="C302" s="349">
        <f>C301</f>
        <v>9.6000000000000014</v>
      </c>
      <c r="D302" s="350" t="s">
        <v>1</v>
      </c>
      <c r="E302" s="349" t="e">
        <f t="shared" si="20"/>
        <v>#REF!</v>
      </c>
      <c r="F302" s="384" t="e">
        <f t="shared" si="21"/>
        <v>#REF!</v>
      </c>
      <c r="G302" s="385"/>
      <c r="J302" s="382"/>
      <c r="M302" s="382"/>
    </row>
    <row r="303" spans="1:13" s="380" customFormat="1">
      <c r="A303" s="411">
        <f t="shared" si="18"/>
        <v>14.069999999999999</v>
      </c>
      <c r="B303" s="513" t="s">
        <v>90</v>
      </c>
      <c r="C303" s="349">
        <f>1.5*1.5*0.8</f>
        <v>1.8</v>
      </c>
      <c r="D303" s="350" t="s">
        <v>0</v>
      </c>
      <c r="E303" s="349" t="e">
        <f>+E283</f>
        <v>#REF!</v>
      </c>
      <c r="F303" s="384" t="e">
        <f t="shared" si="21"/>
        <v>#REF!</v>
      </c>
      <c r="G303" s="385"/>
      <c r="J303" s="382"/>
      <c r="M303" s="382"/>
    </row>
    <row r="304" spans="1:13">
      <c r="A304" s="412"/>
      <c r="B304" s="413"/>
      <c r="C304" s="414"/>
      <c r="D304" s="415"/>
      <c r="E304" s="416"/>
      <c r="F304" s="353" t="s">
        <v>33</v>
      </c>
      <c r="G304" s="417" t="e">
        <f>SUM(F297:F303)</f>
        <v>#REF!</v>
      </c>
    </row>
    <row r="305" spans="1:7">
      <c r="A305" s="418"/>
      <c r="B305" s="419"/>
      <c r="C305" s="420"/>
      <c r="D305" s="421"/>
      <c r="E305" s="422"/>
      <c r="F305" s="423"/>
      <c r="G305" s="409"/>
    </row>
    <row r="306" spans="1:7" ht="22.5" customHeight="1">
      <c r="A306" s="345">
        <f>+A296+1</f>
        <v>15</v>
      </c>
      <c r="B306" s="625" t="s">
        <v>323</v>
      </c>
      <c r="C306" s="625"/>
      <c r="D306" s="625"/>
      <c r="E306" s="625"/>
      <c r="F306" s="625"/>
      <c r="G306" s="409"/>
    </row>
    <row r="307" spans="1:7">
      <c r="A307" s="411">
        <f>+A306+0.01</f>
        <v>15.01</v>
      </c>
      <c r="B307" s="513" t="s">
        <v>558</v>
      </c>
      <c r="C307" s="349">
        <v>8</v>
      </c>
      <c r="D307" s="350" t="s">
        <v>3</v>
      </c>
      <c r="E307" s="349">
        <v>64900</v>
      </c>
      <c r="F307" s="384">
        <f>+C307*E307</f>
        <v>519200</v>
      </c>
      <c r="G307" s="409"/>
    </row>
    <row r="308" spans="1:7">
      <c r="A308" s="411">
        <f t="shared" ref="A308:A327" si="22">+A307+0.01</f>
        <v>15.02</v>
      </c>
      <c r="B308" s="513" t="s">
        <v>346</v>
      </c>
      <c r="C308" s="349">
        <v>8</v>
      </c>
      <c r="D308" s="350" t="s">
        <v>3</v>
      </c>
      <c r="E308" s="349">
        <v>2000</v>
      </c>
      <c r="F308" s="384">
        <f t="shared" ref="F308:F327" si="23">+C308*E308</f>
        <v>16000</v>
      </c>
      <c r="G308" s="409"/>
    </row>
    <row r="309" spans="1:7">
      <c r="A309" s="411">
        <f t="shared" si="22"/>
        <v>15.03</v>
      </c>
      <c r="B309" s="513" t="s">
        <v>347</v>
      </c>
      <c r="C309" s="349">
        <v>8</v>
      </c>
      <c r="D309" s="350" t="s">
        <v>3</v>
      </c>
      <c r="E309" s="349">
        <v>5000</v>
      </c>
      <c r="F309" s="384">
        <f t="shared" si="23"/>
        <v>40000</v>
      </c>
      <c r="G309" s="409"/>
    </row>
    <row r="310" spans="1:7">
      <c r="A310" s="411">
        <f t="shared" si="22"/>
        <v>15.04</v>
      </c>
      <c r="B310" s="513" t="s">
        <v>324</v>
      </c>
      <c r="C310" s="349">
        <v>8</v>
      </c>
      <c r="D310" s="350" t="s">
        <v>3</v>
      </c>
      <c r="E310" s="349">
        <v>1200</v>
      </c>
      <c r="F310" s="384">
        <f t="shared" si="23"/>
        <v>9600</v>
      </c>
      <c r="G310" s="409"/>
    </row>
    <row r="311" spans="1:7">
      <c r="A311" s="411">
        <f t="shared" si="22"/>
        <v>15.049999999999999</v>
      </c>
      <c r="B311" s="513" t="s">
        <v>348</v>
      </c>
      <c r="C311" s="349">
        <v>1</v>
      </c>
      <c r="D311" s="350" t="s">
        <v>73</v>
      </c>
      <c r="E311" s="349">
        <v>20000</v>
      </c>
      <c r="F311" s="384">
        <f t="shared" si="23"/>
        <v>20000</v>
      </c>
      <c r="G311" s="409"/>
    </row>
    <row r="312" spans="1:7">
      <c r="A312" s="411">
        <f t="shared" si="22"/>
        <v>15.059999999999999</v>
      </c>
      <c r="B312" s="513" t="s">
        <v>325</v>
      </c>
      <c r="C312" s="349">
        <v>8</v>
      </c>
      <c r="D312" s="350" t="s">
        <v>3</v>
      </c>
      <c r="E312" s="349">
        <v>5286.4</v>
      </c>
      <c r="F312" s="384">
        <f t="shared" si="23"/>
        <v>42291.199999999997</v>
      </c>
      <c r="G312" s="409"/>
    </row>
    <row r="313" spans="1:7" ht="58.5">
      <c r="A313" s="411">
        <f t="shared" si="22"/>
        <v>15.069999999999999</v>
      </c>
      <c r="B313" s="513" t="s">
        <v>349</v>
      </c>
      <c r="C313" s="349">
        <v>32</v>
      </c>
      <c r="D313" s="350" t="s">
        <v>3</v>
      </c>
      <c r="E313" s="349">
        <v>20716.0092</v>
      </c>
      <c r="F313" s="384">
        <f t="shared" si="23"/>
        <v>662912.29440000001</v>
      </c>
      <c r="G313" s="409"/>
    </row>
    <row r="314" spans="1:7" ht="58.5">
      <c r="A314" s="411">
        <f t="shared" si="22"/>
        <v>15.079999999999998</v>
      </c>
      <c r="B314" s="513" t="s">
        <v>326</v>
      </c>
      <c r="C314" s="349">
        <v>1</v>
      </c>
      <c r="D314" s="350" t="s">
        <v>3</v>
      </c>
      <c r="E314" s="349">
        <v>49465.599999999999</v>
      </c>
      <c r="F314" s="384">
        <f t="shared" si="23"/>
        <v>49465.599999999999</v>
      </c>
      <c r="G314" s="409"/>
    </row>
    <row r="315" spans="1:7" ht="58.5">
      <c r="A315" s="411">
        <f t="shared" si="22"/>
        <v>15.089999999999998</v>
      </c>
      <c r="B315" s="513" t="s">
        <v>350</v>
      </c>
      <c r="C315" s="349">
        <v>115</v>
      </c>
      <c r="D315" s="350" t="s">
        <v>87</v>
      </c>
      <c r="E315" s="349">
        <v>154.6530665263158</v>
      </c>
      <c r="F315" s="384">
        <f t="shared" si="23"/>
        <v>17785.102650526318</v>
      </c>
      <c r="G315" s="409"/>
    </row>
    <row r="316" spans="1:7" ht="58.5">
      <c r="A316" s="411">
        <f t="shared" si="22"/>
        <v>15.099999999999998</v>
      </c>
      <c r="B316" s="513" t="s">
        <v>351</v>
      </c>
      <c r="C316" s="349">
        <v>236</v>
      </c>
      <c r="D316" s="350" t="s">
        <v>87</v>
      </c>
      <c r="E316" s="349">
        <v>154.6530665263158</v>
      </c>
      <c r="F316" s="384">
        <f t="shared" si="23"/>
        <v>36498.123700210526</v>
      </c>
      <c r="G316" s="409"/>
    </row>
    <row r="317" spans="1:7" ht="58.5">
      <c r="A317" s="411">
        <f t="shared" si="22"/>
        <v>15.109999999999998</v>
      </c>
      <c r="B317" s="513" t="s">
        <v>352</v>
      </c>
      <c r="C317" s="349">
        <v>360</v>
      </c>
      <c r="D317" s="350" t="s">
        <v>87</v>
      </c>
      <c r="E317" s="349">
        <v>181.47208547368422</v>
      </c>
      <c r="F317" s="384">
        <f t="shared" si="23"/>
        <v>65329.950770526317</v>
      </c>
      <c r="G317" s="409"/>
    </row>
    <row r="318" spans="1:7" ht="58.5">
      <c r="A318" s="411">
        <f t="shared" si="22"/>
        <v>15.119999999999997</v>
      </c>
      <c r="B318" s="513" t="s">
        <v>353</v>
      </c>
      <c r="C318" s="349">
        <v>400</v>
      </c>
      <c r="D318" s="350" t="s">
        <v>87</v>
      </c>
      <c r="E318" s="349">
        <v>181.47208547368422</v>
      </c>
      <c r="F318" s="384">
        <f t="shared" si="23"/>
        <v>72588.83418947368</v>
      </c>
      <c r="G318" s="409"/>
    </row>
    <row r="319" spans="1:7" ht="58.5">
      <c r="A319" s="411">
        <f t="shared" si="22"/>
        <v>15.129999999999997</v>
      </c>
      <c r="B319" s="513" t="s">
        <v>354</v>
      </c>
      <c r="C319" s="349">
        <v>115</v>
      </c>
      <c r="D319" s="350" t="s">
        <v>87</v>
      </c>
      <c r="E319" s="349">
        <v>154.6530665263158</v>
      </c>
      <c r="F319" s="384">
        <f t="shared" si="23"/>
        <v>17785.102650526318</v>
      </c>
      <c r="G319" s="409"/>
    </row>
    <row r="320" spans="1:7" ht="58.5">
      <c r="A320" s="411">
        <f t="shared" si="22"/>
        <v>15.139999999999997</v>
      </c>
      <c r="B320" s="513" t="s">
        <v>355</v>
      </c>
      <c r="C320" s="349">
        <v>236</v>
      </c>
      <c r="D320" s="350" t="s">
        <v>87</v>
      </c>
      <c r="E320" s="349">
        <v>154.6530665263158</v>
      </c>
      <c r="F320" s="384">
        <f t="shared" si="23"/>
        <v>36498.123700210526</v>
      </c>
      <c r="G320" s="409"/>
    </row>
    <row r="321" spans="1:7" ht="58.5">
      <c r="A321" s="411">
        <f t="shared" si="22"/>
        <v>15.149999999999997</v>
      </c>
      <c r="B321" s="513" t="s">
        <v>356</v>
      </c>
      <c r="C321" s="349">
        <v>360</v>
      </c>
      <c r="D321" s="350" t="s">
        <v>87</v>
      </c>
      <c r="E321" s="349">
        <v>181.47208547368422</v>
      </c>
      <c r="F321" s="384">
        <f t="shared" si="23"/>
        <v>65329.950770526317</v>
      </c>
      <c r="G321" s="409"/>
    </row>
    <row r="322" spans="1:7" ht="58.5">
      <c r="A322" s="411">
        <f t="shared" si="22"/>
        <v>15.159999999999997</v>
      </c>
      <c r="B322" s="513" t="s">
        <v>357</v>
      </c>
      <c r="C322" s="349">
        <v>400</v>
      </c>
      <c r="D322" s="350" t="s">
        <v>87</v>
      </c>
      <c r="E322" s="349">
        <v>181.47208547368422</v>
      </c>
      <c r="F322" s="384">
        <f t="shared" si="23"/>
        <v>72588.83418947368</v>
      </c>
      <c r="G322" s="409"/>
    </row>
    <row r="323" spans="1:7" ht="39">
      <c r="A323" s="411">
        <f t="shared" si="22"/>
        <v>15.169999999999996</v>
      </c>
      <c r="B323" s="513" t="s">
        <v>358</v>
      </c>
      <c r="C323" s="349">
        <v>8</v>
      </c>
      <c r="D323" s="350" t="s">
        <v>3</v>
      </c>
      <c r="E323" s="349">
        <v>758.57999999999993</v>
      </c>
      <c r="F323" s="384">
        <f t="shared" si="23"/>
        <v>6068.6399999999994</v>
      </c>
      <c r="G323" s="409"/>
    </row>
    <row r="324" spans="1:7" ht="58.5">
      <c r="A324" s="411">
        <f t="shared" si="22"/>
        <v>15.179999999999996</v>
      </c>
      <c r="B324" s="513" t="s">
        <v>359</v>
      </c>
      <c r="C324" s="349">
        <v>150</v>
      </c>
      <c r="D324" s="350" t="s">
        <v>87</v>
      </c>
      <c r="E324" s="349">
        <v>471.66723999999999</v>
      </c>
      <c r="F324" s="384">
        <f t="shared" si="23"/>
        <v>70750.085999999996</v>
      </c>
      <c r="G324" s="409"/>
    </row>
    <row r="325" spans="1:7" ht="58.5">
      <c r="A325" s="411">
        <f t="shared" si="22"/>
        <v>15.189999999999996</v>
      </c>
      <c r="B325" s="513" t="s">
        <v>360</v>
      </c>
      <c r="C325" s="349">
        <v>140</v>
      </c>
      <c r="D325" s="350" t="s">
        <v>87</v>
      </c>
      <c r="E325" s="349">
        <v>471.66723999999999</v>
      </c>
      <c r="F325" s="384">
        <f t="shared" si="23"/>
        <v>66033.4136</v>
      </c>
      <c r="G325" s="409"/>
    </row>
    <row r="326" spans="1:7">
      <c r="A326" s="411">
        <f t="shared" si="22"/>
        <v>15.199999999999996</v>
      </c>
      <c r="B326" s="513" t="s">
        <v>327</v>
      </c>
      <c r="C326" s="349">
        <v>1</v>
      </c>
      <c r="D326" s="350" t="s">
        <v>3</v>
      </c>
      <c r="E326" s="349">
        <v>28645.68</v>
      </c>
      <c r="F326" s="384">
        <f t="shared" si="23"/>
        <v>28645.68</v>
      </c>
      <c r="G326" s="409"/>
    </row>
    <row r="327" spans="1:7">
      <c r="A327" s="411">
        <f t="shared" si="22"/>
        <v>15.209999999999996</v>
      </c>
      <c r="B327" s="513" t="s">
        <v>328</v>
      </c>
      <c r="C327" s="349">
        <v>1</v>
      </c>
      <c r="D327" s="350" t="s">
        <v>3</v>
      </c>
      <c r="E327" s="349">
        <v>24000</v>
      </c>
      <c r="F327" s="384">
        <f t="shared" si="23"/>
        <v>24000</v>
      </c>
      <c r="G327" s="409"/>
    </row>
    <row r="328" spans="1:7">
      <c r="A328" s="412"/>
      <c r="B328" s="413"/>
      <c r="C328" s="414"/>
      <c r="D328" s="415"/>
      <c r="E328" s="416"/>
      <c r="F328" s="353" t="s">
        <v>33</v>
      </c>
      <c r="G328" s="417">
        <f>SUM(F307:F327)</f>
        <v>1939370.9366214736</v>
      </c>
    </row>
    <row r="329" spans="1:7">
      <c r="A329" s="418"/>
      <c r="B329" s="419"/>
      <c r="C329" s="420"/>
      <c r="D329" s="421"/>
      <c r="E329" s="422"/>
      <c r="F329" s="423"/>
      <c r="G329" s="409"/>
    </row>
    <row r="330" spans="1:7" ht="22.5" customHeight="1">
      <c r="A330" s="345">
        <f>+A306+1</f>
        <v>16</v>
      </c>
      <c r="B330" s="625" t="s">
        <v>329</v>
      </c>
      <c r="C330" s="625"/>
      <c r="D330" s="625"/>
      <c r="E330" s="625"/>
      <c r="F330" s="625"/>
      <c r="G330" s="409"/>
    </row>
    <row r="331" spans="1:7">
      <c r="A331" s="411">
        <f>+A330+0.01</f>
        <v>16.010000000000002</v>
      </c>
      <c r="B331" s="513" t="s">
        <v>361</v>
      </c>
      <c r="C331" s="349">
        <v>2</v>
      </c>
      <c r="D331" s="350" t="s">
        <v>3</v>
      </c>
      <c r="E331" s="349">
        <v>23423</v>
      </c>
      <c r="F331" s="384">
        <f>+C331*E331</f>
        <v>46846</v>
      </c>
      <c r="G331" s="409"/>
    </row>
    <row r="332" spans="1:7">
      <c r="A332" s="411">
        <f t="shared" ref="A332:A342" si="24">+A331+0.01</f>
        <v>16.020000000000003</v>
      </c>
      <c r="B332" s="513" t="s">
        <v>362</v>
      </c>
      <c r="C332" s="349">
        <v>1</v>
      </c>
      <c r="D332" s="350" t="s">
        <v>3</v>
      </c>
      <c r="E332" s="349">
        <v>26550</v>
      </c>
      <c r="F332" s="384">
        <f t="shared" ref="F332:F342" si="25">+C332*E332</f>
        <v>26550</v>
      </c>
      <c r="G332" s="409"/>
    </row>
    <row r="333" spans="1:7">
      <c r="A333" s="411">
        <f t="shared" si="24"/>
        <v>16.030000000000005</v>
      </c>
      <c r="B333" s="513" t="s">
        <v>330</v>
      </c>
      <c r="C333" s="349">
        <v>1</v>
      </c>
      <c r="D333" s="350" t="s">
        <v>3</v>
      </c>
      <c r="E333" s="349">
        <v>12800</v>
      </c>
      <c r="F333" s="384">
        <f t="shared" si="25"/>
        <v>12800</v>
      </c>
      <c r="G333" s="409"/>
    </row>
    <row r="334" spans="1:7" ht="39">
      <c r="A334" s="411">
        <f t="shared" si="24"/>
        <v>16.040000000000006</v>
      </c>
      <c r="B334" s="513" t="s">
        <v>331</v>
      </c>
      <c r="C334" s="349">
        <v>1</v>
      </c>
      <c r="D334" s="350" t="s">
        <v>3</v>
      </c>
      <c r="E334" s="349">
        <v>78555.707999999999</v>
      </c>
      <c r="F334" s="384">
        <f t="shared" si="25"/>
        <v>78555.707999999999</v>
      </c>
      <c r="G334" s="409"/>
    </row>
    <row r="335" spans="1:7">
      <c r="A335" s="411">
        <f t="shared" si="24"/>
        <v>16.050000000000008</v>
      </c>
      <c r="B335" s="513" t="s">
        <v>332</v>
      </c>
      <c r="C335" s="349">
        <v>1500</v>
      </c>
      <c r="D335" s="350" t="s">
        <v>87</v>
      </c>
      <c r="E335" s="349">
        <v>13</v>
      </c>
      <c r="F335" s="384">
        <f t="shared" si="25"/>
        <v>19500</v>
      </c>
      <c r="G335" s="409"/>
    </row>
    <row r="336" spans="1:7">
      <c r="A336" s="411">
        <f t="shared" si="24"/>
        <v>16.060000000000009</v>
      </c>
      <c r="B336" s="513" t="s">
        <v>333</v>
      </c>
      <c r="C336" s="349">
        <v>75</v>
      </c>
      <c r="D336" s="350" t="s">
        <v>87</v>
      </c>
      <c r="E336" s="349">
        <v>170</v>
      </c>
      <c r="F336" s="384">
        <f t="shared" si="25"/>
        <v>12750</v>
      </c>
      <c r="G336" s="409"/>
    </row>
    <row r="337" spans="1:13">
      <c r="A337" s="411">
        <f t="shared" si="24"/>
        <v>16.070000000000011</v>
      </c>
      <c r="B337" s="513" t="s">
        <v>334</v>
      </c>
      <c r="C337" s="349">
        <v>1</v>
      </c>
      <c r="D337" s="350" t="s">
        <v>3</v>
      </c>
      <c r="E337" s="349">
        <v>3800</v>
      </c>
      <c r="F337" s="384">
        <f t="shared" si="25"/>
        <v>3800</v>
      </c>
      <c r="G337" s="409"/>
    </row>
    <row r="338" spans="1:13">
      <c r="A338" s="411">
        <f t="shared" si="24"/>
        <v>16.080000000000013</v>
      </c>
      <c r="B338" s="513" t="s">
        <v>335</v>
      </c>
      <c r="C338" s="349">
        <v>1</v>
      </c>
      <c r="D338" s="350" t="s">
        <v>3</v>
      </c>
      <c r="E338" s="349">
        <v>4200</v>
      </c>
      <c r="F338" s="384">
        <f t="shared" si="25"/>
        <v>4200</v>
      </c>
      <c r="G338" s="409"/>
    </row>
    <row r="339" spans="1:13">
      <c r="A339" s="411">
        <f t="shared" si="24"/>
        <v>16.090000000000014</v>
      </c>
      <c r="B339" s="513" t="s">
        <v>346</v>
      </c>
      <c r="C339" s="349">
        <v>6</v>
      </c>
      <c r="D339" s="350" t="s">
        <v>3</v>
      </c>
      <c r="E339" s="349">
        <v>2000</v>
      </c>
      <c r="F339" s="384">
        <f t="shared" si="25"/>
        <v>12000</v>
      </c>
      <c r="G339" s="409"/>
    </row>
    <row r="340" spans="1:13">
      <c r="A340" s="411">
        <f t="shared" si="24"/>
        <v>16.100000000000016</v>
      </c>
      <c r="B340" s="513" t="s">
        <v>336</v>
      </c>
      <c r="C340" s="349">
        <v>2</v>
      </c>
      <c r="D340" s="350" t="s">
        <v>3</v>
      </c>
      <c r="E340" s="349">
        <v>3776</v>
      </c>
      <c r="F340" s="384">
        <f t="shared" si="25"/>
        <v>7552</v>
      </c>
      <c r="G340" s="409"/>
    </row>
    <row r="341" spans="1:13">
      <c r="A341" s="411">
        <f t="shared" si="24"/>
        <v>16.110000000000017</v>
      </c>
      <c r="B341" s="513" t="s">
        <v>337</v>
      </c>
      <c r="C341" s="349">
        <v>1</v>
      </c>
      <c r="D341" s="350" t="s">
        <v>3</v>
      </c>
      <c r="E341" s="349">
        <v>3776</v>
      </c>
      <c r="F341" s="384">
        <f t="shared" si="25"/>
        <v>3776</v>
      </c>
      <c r="G341" s="409"/>
    </row>
    <row r="342" spans="1:13" ht="19.5" customHeight="1">
      <c r="A342" s="411">
        <f t="shared" si="24"/>
        <v>16.120000000000019</v>
      </c>
      <c r="B342" s="546" t="s">
        <v>363</v>
      </c>
      <c r="C342" s="349">
        <v>1</v>
      </c>
      <c r="D342" s="350" t="s">
        <v>73</v>
      </c>
      <c r="E342" s="349">
        <v>30000</v>
      </c>
      <c r="F342" s="384">
        <f t="shared" si="25"/>
        <v>30000</v>
      </c>
      <c r="G342" s="409"/>
    </row>
    <row r="343" spans="1:13">
      <c r="A343" s="412"/>
      <c r="B343" s="413"/>
      <c r="C343" s="414"/>
      <c r="D343" s="415"/>
      <c r="E343" s="416"/>
      <c r="F343" s="353" t="s">
        <v>33</v>
      </c>
      <c r="G343" s="417">
        <f>SUM(F331:F342)</f>
        <v>258329.70799999998</v>
      </c>
    </row>
    <row r="344" spans="1:13">
      <c r="A344" s="418"/>
      <c r="B344" s="419"/>
      <c r="C344" s="420"/>
      <c r="D344" s="421"/>
      <c r="E344" s="422"/>
      <c r="F344" s="423"/>
      <c r="G344" s="409"/>
    </row>
    <row r="345" spans="1:13" s="326" customFormat="1">
      <c r="A345" s="345">
        <f>+A330+1</f>
        <v>17</v>
      </c>
      <c r="B345" s="644" t="s">
        <v>82</v>
      </c>
      <c r="C345" s="645"/>
      <c r="D345" s="645"/>
      <c r="E345" s="645"/>
      <c r="F345" s="646"/>
      <c r="G345" s="385"/>
    </row>
    <row r="346" spans="1:13" s="380" customFormat="1">
      <c r="A346" s="411">
        <f>0.01+A345</f>
        <v>17.010000000000002</v>
      </c>
      <c r="B346" s="513" t="s">
        <v>364</v>
      </c>
      <c r="C346" s="425">
        <v>25</v>
      </c>
      <c r="D346" s="426" t="s">
        <v>13</v>
      </c>
      <c r="E346" s="349">
        <f>+G328+G343</f>
        <v>2197700.6446214737</v>
      </c>
      <c r="F346" s="384">
        <f>+C346%*E346</f>
        <v>549425.16115536843</v>
      </c>
      <c r="G346" s="385"/>
      <c r="J346" s="382"/>
      <c r="M346" s="382"/>
    </row>
    <row r="347" spans="1:13" s="380" customFormat="1">
      <c r="A347" s="412"/>
      <c r="B347" s="413"/>
      <c r="C347" s="414"/>
      <c r="D347" s="415"/>
      <c r="E347" s="416"/>
      <c r="F347" s="353" t="s">
        <v>33</v>
      </c>
      <c r="G347" s="417">
        <f>SUM(F344:F346)</f>
        <v>549425.16115536843</v>
      </c>
      <c r="J347" s="382"/>
      <c r="M347" s="382"/>
    </row>
    <row r="348" spans="1:13">
      <c r="A348" s="418"/>
      <c r="B348" s="419"/>
      <c r="C348" s="420"/>
      <c r="D348" s="421"/>
      <c r="E348" s="422"/>
      <c r="F348" s="423"/>
      <c r="G348" s="409"/>
    </row>
    <row r="349" spans="1:13" s="326" customFormat="1">
      <c r="A349" s="345">
        <f>+A345+1</f>
        <v>18</v>
      </c>
      <c r="B349" s="625" t="s">
        <v>365</v>
      </c>
      <c r="C349" s="625"/>
      <c r="D349" s="625"/>
      <c r="E349" s="625"/>
      <c r="F349" s="625"/>
      <c r="G349" s="385"/>
    </row>
    <row r="350" spans="1:13" s="380" customFormat="1" ht="21" customHeight="1">
      <c r="A350" s="411">
        <f>0.01+A349</f>
        <v>18.010000000000002</v>
      </c>
      <c r="B350" s="513" t="s">
        <v>275</v>
      </c>
      <c r="C350" s="349">
        <f>C351*0.2</f>
        <v>91.08</v>
      </c>
      <c r="D350" s="350" t="s">
        <v>0</v>
      </c>
      <c r="E350" s="349" t="e">
        <f>+#REF!</f>
        <v>#REF!</v>
      </c>
      <c r="F350" s="384" t="e">
        <f>+C350*E350</f>
        <v>#REF!</v>
      </c>
      <c r="G350" s="385"/>
      <c r="J350" s="382"/>
      <c r="M350" s="382"/>
    </row>
    <row r="351" spans="1:13" s="380" customFormat="1" ht="21.75" customHeight="1">
      <c r="A351" s="411">
        <f>0.01+A350</f>
        <v>18.020000000000003</v>
      </c>
      <c r="B351" s="513" t="s">
        <v>85</v>
      </c>
      <c r="C351" s="349">
        <v>455.4</v>
      </c>
      <c r="D351" s="350" t="s">
        <v>1</v>
      </c>
      <c r="E351" s="349" t="e">
        <f>+#REF!</f>
        <v>#REF!</v>
      </c>
      <c r="F351" s="384" t="e">
        <f>+C351*E351</f>
        <v>#REF!</v>
      </c>
      <c r="G351" s="385"/>
      <c r="J351" s="382"/>
      <c r="M351" s="382"/>
    </row>
    <row r="352" spans="1:13" s="380" customFormat="1">
      <c r="A352" s="411">
        <f>0.01+A351</f>
        <v>18.030000000000005</v>
      </c>
      <c r="B352" s="513" t="s">
        <v>366</v>
      </c>
      <c r="C352" s="349">
        <v>108.93</v>
      </c>
      <c r="D352" s="350" t="s">
        <v>2</v>
      </c>
      <c r="E352" s="349" t="e">
        <f>+#REF!</f>
        <v>#REF!</v>
      </c>
      <c r="F352" s="384" t="e">
        <f>+C352*E352</f>
        <v>#REF!</v>
      </c>
      <c r="G352" s="385"/>
      <c r="J352" s="382"/>
      <c r="M352" s="382"/>
    </row>
    <row r="353" spans="1:13" s="380" customFormat="1" ht="39">
      <c r="A353" s="411">
        <f>0.01+A352</f>
        <v>18.040000000000006</v>
      </c>
      <c r="B353" s="513" t="s">
        <v>276</v>
      </c>
      <c r="C353" s="349">
        <f>437.95*0.05*1.1</f>
        <v>24.087250000000004</v>
      </c>
      <c r="D353" s="350" t="s">
        <v>0</v>
      </c>
      <c r="E353" s="349" t="e">
        <f>+#REF!</f>
        <v>#REF!</v>
      </c>
      <c r="F353" s="384" t="e">
        <f>+C353*E353</f>
        <v>#REF!</v>
      </c>
      <c r="G353" s="385"/>
      <c r="J353" s="382"/>
      <c r="M353" s="382"/>
    </row>
    <row r="354" spans="1:13">
      <c r="A354" s="412"/>
      <c r="B354" s="413"/>
      <c r="C354" s="414"/>
      <c r="D354" s="415"/>
      <c r="E354" s="416"/>
      <c r="F354" s="353" t="s">
        <v>33</v>
      </c>
      <c r="G354" s="417" t="e">
        <f>SUM(F350:F353)</f>
        <v>#REF!</v>
      </c>
    </row>
    <row r="355" spans="1:13">
      <c r="A355" s="418"/>
      <c r="B355" s="419"/>
      <c r="C355" s="420"/>
      <c r="D355" s="421"/>
      <c r="E355" s="422"/>
      <c r="F355" s="423"/>
      <c r="G355" s="409"/>
    </row>
    <row r="356" spans="1:13" s="326" customFormat="1">
      <c r="A356" s="345">
        <f>+A349+1</f>
        <v>19</v>
      </c>
      <c r="B356" s="625" t="s">
        <v>206</v>
      </c>
      <c r="C356" s="625"/>
      <c r="D356" s="625"/>
      <c r="E356" s="625"/>
      <c r="F356" s="625"/>
      <c r="G356" s="385"/>
    </row>
    <row r="357" spans="1:13" s="380" customFormat="1" ht="39">
      <c r="A357" s="411">
        <f>0.01+A356</f>
        <v>19.010000000000002</v>
      </c>
      <c r="B357" s="513" t="s">
        <v>322</v>
      </c>
      <c r="C357" s="349">
        <v>32</v>
      </c>
      <c r="D357" s="350" t="s">
        <v>3</v>
      </c>
      <c r="E357" s="349" t="e">
        <f>+#REF!</f>
        <v>#REF!</v>
      </c>
      <c r="F357" s="384" t="e">
        <f>+C357*E357</f>
        <v>#REF!</v>
      </c>
      <c r="G357" s="385"/>
      <c r="J357" s="382"/>
      <c r="M357" s="382"/>
    </row>
    <row r="358" spans="1:13" s="380" customFormat="1" ht="39">
      <c r="A358" s="411">
        <f>0.01+A357</f>
        <v>19.020000000000003</v>
      </c>
      <c r="B358" s="513" t="s">
        <v>498</v>
      </c>
      <c r="C358" s="349">
        <v>2</v>
      </c>
      <c r="D358" s="350" t="s">
        <v>3</v>
      </c>
      <c r="E358" s="349" t="e">
        <f>+#REF!</f>
        <v>#REF!</v>
      </c>
      <c r="F358" s="384" t="e">
        <f>+C358*E358</f>
        <v>#REF!</v>
      </c>
      <c r="G358" s="385"/>
      <c r="J358" s="382"/>
      <c r="M358" s="382"/>
    </row>
    <row r="359" spans="1:13" s="380" customFormat="1">
      <c r="A359" s="411">
        <f>0.01+A357</f>
        <v>19.020000000000003</v>
      </c>
      <c r="B359" s="513" t="s">
        <v>367</v>
      </c>
      <c r="C359" s="349">
        <v>3</v>
      </c>
      <c r="D359" s="350" t="s">
        <v>3</v>
      </c>
      <c r="E359" s="349" t="e">
        <f>+#REF!</f>
        <v>#REF!</v>
      </c>
      <c r="F359" s="384" t="e">
        <f>+C359*E359</f>
        <v>#REF!</v>
      </c>
      <c r="G359" s="385"/>
      <c r="J359" s="382"/>
      <c r="M359" s="382"/>
    </row>
    <row r="360" spans="1:13" s="380" customFormat="1">
      <c r="A360" s="412"/>
      <c r="B360" s="413"/>
      <c r="C360" s="414"/>
      <c r="D360" s="415"/>
      <c r="E360" s="416"/>
      <c r="F360" s="353" t="s">
        <v>33</v>
      </c>
      <c r="G360" s="417" t="e">
        <f>SUM(F356:F359)</f>
        <v>#REF!</v>
      </c>
      <c r="J360" s="382"/>
      <c r="M360" s="382"/>
    </row>
    <row r="361" spans="1:13">
      <c r="A361" s="418"/>
      <c r="B361" s="419"/>
      <c r="C361" s="420"/>
      <c r="D361" s="421"/>
      <c r="E361" s="422"/>
      <c r="F361" s="423"/>
      <c r="G361" s="409"/>
    </row>
    <row r="362" spans="1:13" s="334" customFormat="1">
      <c r="A362" s="627" t="s">
        <v>277</v>
      </c>
      <c r="B362" s="628"/>
      <c r="C362" s="628"/>
      <c r="D362" s="628"/>
      <c r="E362" s="628"/>
      <c r="F362" s="629"/>
      <c r="G362" s="508" t="e">
        <f>SUM(F7:F361)</f>
        <v>#REF!</v>
      </c>
      <c r="H362" s="430" t="e">
        <f>+G360+G354+G347+G343+G328+G304+G294+G285+G279+G271+G247+G225+G212+G187+G164+G141+G94+G27+G11</f>
        <v>#REF!</v>
      </c>
    </row>
    <row r="363" spans="1:13">
      <c r="A363" s="431"/>
      <c r="B363" s="547" t="s">
        <v>11</v>
      </c>
      <c r="C363" s="433"/>
      <c r="D363" s="434"/>
      <c r="E363" s="435"/>
      <c r="F363" s="436"/>
      <c r="G363" s="437"/>
    </row>
    <row r="364" spans="1:13">
      <c r="A364" s="438"/>
      <c r="B364" s="537" t="s">
        <v>12</v>
      </c>
      <c r="C364" s="440">
        <v>10</v>
      </c>
      <c r="D364" s="441" t="s">
        <v>13</v>
      </c>
      <c r="E364" s="409"/>
      <c r="F364" s="423"/>
      <c r="G364" s="548" t="e">
        <f t="shared" ref="G364:G371" si="26">+C364%*$G$362</f>
        <v>#REF!</v>
      </c>
    </row>
    <row r="365" spans="1:13">
      <c r="A365" s="438"/>
      <c r="B365" s="537" t="s">
        <v>15</v>
      </c>
      <c r="C365" s="440">
        <v>3</v>
      </c>
      <c r="D365" s="441" t="s">
        <v>13</v>
      </c>
      <c r="E365" s="409"/>
      <c r="F365" s="423"/>
      <c r="G365" s="548" t="e">
        <f t="shared" si="26"/>
        <v>#REF!</v>
      </c>
      <c r="H365" s="443"/>
    </row>
    <row r="366" spans="1:13">
      <c r="A366" s="438"/>
      <c r="B366" s="537" t="s">
        <v>16</v>
      </c>
      <c r="C366" s="440">
        <v>4</v>
      </c>
      <c r="D366" s="441" t="s">
        <v>13</v>
      </c>
      <c r="E366" s="409"/>
      <c r="F366" s="423"/>
      <c r="G366" s="548" t="e">
        <f t="shared" si="26"/>
        <v>#REF!</v>
      </c>
      <c r="H366" s="443"/>
    </row>
    <row r="367" spans="1:13">
      <c r="A367" s="438"/>
      <c r="B367" s="537" t="s">
        <v>17</v>
      </c>
      <c r="C367" s="440">
        <v>1</v>
      </c>
      <c r="D367" s="441" t="s">
        <v>13</v>
      </c>
      <c r="E367" s="409"/>
      <c r="F367" s="423"/>
      <c r="G367" s="548" t="e">
        <f t="shared" si="26"/>
        <v>#REF!</v>
      </c>
      <c r="H367" s="443"/>
    </row>
    <row r="368" spans="1:13">
      <c r="A368" s="438"/>
      <c r="B368" s="537" t="s">
        <v>14</v>
      </c>
      <c r="C368" s="440">
        <v>0.1</v>
      </c>
      <c r="D368" s="441" t="s">
        <v>13</v>
      </c>
      <c r="E368" s="409"/>
      <c r="F368" s="423"/>
      <c r="G368" s="548" t="e">
        <f t="shared" si="26"/>
        <v>#REF!</v>
      </c>
      <c r="H368" s="443"/>
    </row>
    <row r="369" spans="1:18">
      <c r="A369" s="438"/>
      <c r="B369" s="537" t="s">
        <v>18</v>
      </c>
      <c r="C369" s="440">
        <v>1.5</v>
      </c>
      <c r="D369" s="441" t="s">
        <v>13</v>
      </c>
      <c r="E369" s="409"/>
      <c r="F369" s="423"/>
      <c r="G369" s="548" t="e">
        <f t="shared" si="26"/>
        <v>#REF!</v>
      </c>
      <c r="H369" s="443"/>
    </row>
    <row r="370" spans="1:18">
      <c r="A370" s="438"/>
      <c r="B370" s="537" t="s">
        <v>19</v>
      </c>
      <c r="C370" s="440">
        <v>5</v>
      </c>
      <c r="D370" s="441" t="s">
        <v>13</v>
      </c>
      <c r="E370" s="409"/>
      <c r="F370" s="423"/>
      <c r="G370" s="548" t="e">
        <f t="shared" si="26"/>
        <v>#REF!</v>
      </c>
      <c r="H370" s="410"/>
    </row>
    <row r="371" spans="1:18">
      <c r="A371" s="438"/>
      <c r="B371" s="537" t="s">
        <v>278</v>
      </c>
      <c r="C371" s="440">
        <v>5</v>
      </c>
      <c r="D371" s="441" t="s">
        <v>13</v>
      </c>
      <c r="E371" s="409"/>
      <c r="F371" s="423"/>
      <c r="G371" s="548" t="e">
        <f t="shared" si="26"/>
        <v>#REF!</v>
      </c>
    </row>
    <row r="372" spans="1:18">
      <c r="A372" s="438"/>
      <c r="B372" s="537" t="s">
        <v>20</v>
      </c>
      <c r="C372" s="440">
        <v>18</v>
      </c>
      <c r="D372" s="441" t="s">
        <v>13</v>
      </c>
      <c r="E372" s="409"/>
      <c r="F372" s="423"/>
      <c r="G372" s="548" t="e">
        <f>+C372%*$G$364</f>
        <v>#REF!</v>
      </c>
    </row>
    <row r="373" spans="1:18" ht="21">
      <c r="A373" s="444"/>
      <c r="B373" s="549"/>
      <c r="C373" s="446"/>
      <c r="D373" s="447"/>
      <c r="E373" s="448"/>
      <c r="F373" s="449"/>
      <c r="G373" s="450"/>
    </row>
    <row r="374" spans="1:18" s="334" customFormat="1">
      <c r="A374" s="627" t="s">
        <v>279</v>
      </c>
      <c r="B374" s="628"/>
      <c r="C374" s="628"/>
      <c r="D374" s="628"/>
      <c r="E374" s="628"/>
      <c r="F374" s="629"/>
      <c r="G374" s="508" t="e">
        <f>+SUM(G364:G373)</f>
        <v>#REF!</v>
      </c>
    </row>
    <row r="375" spans="1:18" ht="9.75" customHeight="1">
      <c r="A375" s="451"/>
      <c r="B375" s="550"/>
      <c r="C375" s="453"/>
      <c r="D375" s="454"/>
      <c r="E375" s="409"/>
      <c r="F375" s="423"/>
      <c r="G375" s="455"/>
    </row>
    <row r="376" spans="1:18">
      <c r="A376" s="627"/>
      <c r="B376" s="628" t="s">
        <v>34</v>
      </c>
      <c r="C376" s="628"/>
      <c r="D376" s="628"/>
      <c r="E376" s="628"/>
      <c r="F376" s="629"/>
      <c r="G376" s="508" t="e">
        <f>+G374+G362</f>
        <v>#REF!</v>
      </c>
    </row>
    <row r="377" spans="1:18" ht="9.75" customHeight="1">
      <c r="A377" s="451"/>
      <c r="B377" s="550"/>
      <c r="C377" s="453"/>
      <c r="D377" s="454"/>
      <c r="E377" s="409"/>
      <c r="F377" s="423"/>
      <c r="G377" s="455"/>
    </row>
    <row r="378" spans="1:18" s="456" customFormat="1" ht="22.5">
      <c r="A378" s="640" t="s">
        <v>22</v>
      </c>
      <c r="B378" s="641"/>
      <c r="C378" s="641"/>
      <c r="D378" s="641"/>
      <c r="E378" s="641"/>
      <c r="F378" s="641"/>
      <c r="G378" s="642"/>
      <c r="H378" s="457"/>
      <c r="I378" s="462"/>
      <c r="J378" s="462"/>
      <c r="K378" s="459"/>
    </row>
    <row r="379" spans="1:18" s="457" customFormat="1" ht="45.75" customHeight="1">
      <c r="A379" s="461">
        <v>1</v>
      </c>
      <c r="B379" s="626" t="s">
        <v>543</v>
      </c>
      <c r="C379" s="626"/>
      <c r="D379" s="626"/>
      <c r="E379" s="626"/>
      <c r="F379" s="626"/>
      <c r="G379" s="626"/>
      <c r="H379" s="462"/>
      <c r="I379" s="462"/>
      <c r="J379" s="462"/>
      <c r="K379" s="459"/>
      <c r="L379" s="464"/>
      <c r="M379" s="464"/>
      <c r="N379" s="464"/>
    </row>
    <row r="380" spans="1:18" s="457" customFormat="1" ht="24">
      <c r="A380" s="465">
        <f>+A379+1</f>
        <v>2</v>
      </c>
      <c r="B380" s="551" t="s">
        <v>544</v>
      </c>
      <c r="C380" s="466"/>
      <c r="D380" s="466"/>
      <c r="E380" s="466"/>
      <c r="F380" s="466"/>
      <c r="G380" s="466"/>
      <c r="H380" s="462"/>
      <c r="I380" s="462"/>
      <c r="J380" s="462"/>
      <c r="K380" s="459"/>
    </row>
    <row r="381" spans="1:18" s="457" customFormat="1" ht="49.5" customHeight="1">
      <c r="A381" s="465">
        <f>+A380+1</f>
        <v>3</v>
      </c>
      <c r="B381" s="643" t="s">
        <v>24</v>
      </c>
      <c r="C381" s="643"/>
      <c r="D381" s="643"/>
      <c r="E381" s="643"/>
      <c r="F381" s="643"/>
      <c r="G381" s="643"/>
      <c r="H381" s="462"/>
      <c r="I381" s="462"/>
      <c r="J381" s="462"/>
      <c r="K381" s="459"/>
    </row>
    <row r="382" spans="1:18" s="457" customFormat="1" ht="24" customHeight="1">
      <c r="A382" s="465">
        <f>+A381+1</f>
        <v>4</v>
      </c>
      <c r="B382" s="551" t="s">
        <v>25</v>
      </c>
      <c r="C382" s="466"/>
      <c r="D382" s="466"/>
      <c r="E382" s="466"/>
      <c r="F382" s="466"/>
      <c r="G382" s="466"/>
      <c r="H382" s="462"/>
      <c r="I382" s="462"/>
      <c r="J382" s="462"/>
      <c r="K382" s="459"/>
    </row>
    <row r="383" spans="1:18" s="457" customFormat="1" ht="24" customHeight="1">
      <c r="A383" s="465">
        <f>+A382+1</f>
        <v>5</v>
      </c>
      <c r="B383" s="551" t="s">
        <v>545</v>
      </c>
      <c r="C383" s="466"/>
      <c r="D383" s="466"/>
      <c r="E383" s="466"/>
      <c r="F383" s="466"/>
      <c r="G383" s="466"/>
      <c r="H383" s="462"/>
      <c r="I383" s="462"/>
      <c r="J383" s="462"/>
      <c r="K383" s="459"/>
    </row>
    <row r="384" spans="1:18" s="457" customFormat="1" ht="24" customHeight="1">
      <c r="A384" s="467"/>
      <c r="B384" s="468"/>
      <c r="C384" s="469"/>
      <c r="D384" s="469"/>
      <c r="E384" s="470"/>
      <c r="F384" s="471"/>
      <c r="G384" s="472"/>
      <c r="H384" s="653"/>
      <c r="I384" s="653"/>
      <c r="J384" s="653"/>
      <c r="K384" s="653"/>
      <c r="L384" s="653"/>
      <c r="M384" s="653"/>
      <c r="N384" s="653"/>
      <c r="O384" s="473"/>
      <c r="P384" s="473"/>
      <c r="Q384" s="473"/>
      <c r="R384" s="552"/>
    </row>
    <row r="385" spans="1:18" s="457" customFormat="1" ht="24" customHeight="1">
      <c r="A385" s="467"/>
      <c r="B385" s="468"/>
      <c r="C385" s="469"/>
      <c r="D385" s="469"/>
      <c r="E385" s="470"/>
      <c r="F385" s="471"/>
      <c r="G385" s="472"/>
      <c r="H385" s="473"/>
      <c r="I385" s="473"/>
      <c r="J385" s="473"/>
      <c r="K385" s="473"/>
      <c r="L385" s="473"/>
      <c r="M385" s="473"/>
      <c r="N385" s="473"/>
      <c r="O385" s="473"/>
      <c r="P385" s="473"/>
      <c r="Q385" s="473"/>
      <c r="R385" s="552"/>
    </row>
    <row r="386" spans="1:18" s="457" customFormat="1" ht="24">
      <c r="A386" s="467"/>
      <c r="B386" s="468"/>
      <c r="C386" s="469"/>
      <c r="D386" s="469"/>
      <c r="E386" s="470"/>
      <c r="F386" s="471"/>
      <c r="G386" s="472"/>
      <c r="H386" s="473"/>
      <c r="I386" s="473"/>
      <c r="J386" s="473"/>
      <c r="K386" s="473"/>
      <c r="L386" s="473"/>
      <c r="M386" s="473"/>
      <c r="N386" s="473"/>
    </row>
    <row r="387" spans="1:18" s="457" customFormat="1" ht="24">
      <c r="A387" s="475"/>
      <c r="B387" s="476" t="s">
        <v>546</v>
      </c>
      <c r="C387" s="477"/>
      <c r="D387" s="478"/>
      <c r="E387" s="479"/>
      <c r="F387" s="480" t="s">
        <v>547</v>
      </c>
      <c r="G387" s="481"/>
      <c r="H387" s="462"/>
      <c r="I387" s="462"/>
      <c r="J387" s="462"/>
      <c r="K387" s="459"/>
    </row>
    <row r="388" spans="1:18" s="457" customFormat="1" ht="24">
      <c r="A388" s="475"/>
      <c r="B388" s="476" t="s">
        <v>548</v>
      </c>
      <c r="C388" s="477"/>
      <c r="D388" s="478"/>
      <c r="E388" s="479"/>
      <c r="F388" s="482" t="s">
        <v>549</v>
      </c>
      <c r="G388" s="481"/>
      <c r="H388" s="462"/>
      <c r="I388" s="462"/>
      <c r="J388" s="462"/>
      <c r="K388" s="459"/>
    </row>
    <row r="389" spans="1:18" s="457" customFormat="1" ht="24">
      <c r="A389" s="475"/>
      <c r="B389" s="483" t="s">
        <v>550</v>
      </c>
      <c r="C389" s="477"/>
      <c r="D389" s="478"/>
      <c r="E389" s="479"/>
      <c r="F389" s="484" t="s">
        <v>551</v>
      </c>
      <c r="G389" s="481"/>
      <c r="H389" s="462"/>
      <c r="I389" s="462"/>
      <c r="J389" s="462"/>
      <c r="K389" s="459"/>
    </row>
    <row r="390" spans="1:18" s="457" customFormat="1" ht="24">
      <c r="A390" s="485"/>
      <c r="B390" s="476" t="s">
        <v>552</v>
      </c>
      <c r="C390" s="486"/>
      <c r="D390" s="487"/>
      <c r="E390" s="488"/>
      <c r="F390" s="482" t="s">
        <v>553</v>
      </c>
      <c r="G390" s="489"/>
      <c r="H390" s="462"/>
      <c r="I390" s="462"/>
      <c r="J390" s="462"/>
      <c r="K390" s="459"/>
    </row>
    <row r="391" spans="1:18" s="457" customFormat="1" ht="24">
      <c r="A391" s="491"/>
      <c r="B391" s="553"/>
      <c r="C391" s="650"/>
      <c r="D391" s="650"/>
      <c r="E391" s="650"/>
      <c r="F391" s="650"/>
      <c r="G391" s="650"/>
      <c r="H391" s="462"/>
      <c r="I391" s="462"/>
      <c r="J391" s="462"/>
      <c r="K391" s="459"/>
    </row>
    <row r="392" spans="1:18" s="457" customFormat="1" ht="24">
      <c r="A392" s="491"/>
      <c r="B392" s="553"/>
      <c r="C392" s="650"/>
      <c r="D392" s="650"/>
      <c r="E392" s="650"/>
      <c r="F392" s="650"/>
      <c r="G392" s="650"/>
      <c r="H392" s="462"/>
      <c r="I392" s="462"/>
      <c r="J392" s="462"/>
      <c r="K392" s="459"/>
    </row>
    <row r="393" spans="1:18" s="457" customFormat="1" ht="22.5">
      <c r="A393" s="490"/>
      <c r="B393" s="490"/>
      <c r="C393" s="630"/>
      <c r="D393" s="630"/>
      <c r="E393" s="630"/>
      <c r="F393" s="630"/>
      <c r="G393" s="630"/>
      <c r="H393" s="462"/>
      <c r="I393" s="462"/>
      <c r="J393" s="462"/>
      <c r="K393" s="459"/>
    </row>
    <row r="394" spans="1:18" s="457" customFormat="1" ht="24">
      <c r="A394" s="491"/>
      <c r="B394" s="492"/>
      <c r="C394" s="480" t="s">
        <v>554</v>
      </c>
      <c r="D394" s="493"/>
      <c r="E394" s="493"/>
      <c r="F394" s="493"/>
      <c r="G394" s="494"/>
      <c r="H394" s="462"/>
      <c r="I394" s="462"/>
      <c r="J394" s="462"/>
      <c r="K394" s="495"/>
    </row>
    <row r="395" spans="1:18" s="457" customFormat="1" ht="24">
      <c r="A395" s="491"/>
      <c r="B395" s="496"/>
      <c r="C395" s="482" t="s">
        <v>555</v>
      </c>
      <c r="D395" s="497"/>
      <c r="E395" s="498"/>
      <c r="F395" s="499"/>
      <c r="G395" s="500"/>
      <c r="H395" s="462"/>
      <c r="I395" s="462"/>
      <c r="J395" s="462"/>
      <c r="K395" s="459"/>
    </row>
    <row r="396" spans="1:18" s="457" customFormat="1" ht="24">
      <c r="A396" s="491"/>
      <c r="B396" s="496"/>
      <c r="C396" s="484" t="s">
        <v>556</v>
      </c>
      <c r="D396" s="497"/>
      <c r="E396" s="498"/>
      <c r="F396" s="499"/>
      <c r="G396" s="500"/>
      <c r="H396" s="462"/>
      <c r="I396" s="462"/>
      <c r="J396" s="462"/>
      <c r="K396" s="459"/>
    </row>
    <row r="397" spans="1:18" s="457" customFormat="1" ht="24">
      <c r="A397" s="491"/>
      <c r="B397" s="496"/>
      <c r="C397" s="482" t="s">
        <v>557</v>
      </c>
      <c r="D397" s="497"/>
      <c r="E397" s="498"/>
      <c r="F397" s="499"/>
      <c r="G397" s="500"/>
      <c r="H397" s="462"/>
      <c r="I397" s="462"/>
      <c r="J397" s="462"/>
      <c r="K397" s="459"/>
    </row>
    <row r="398" spans="1:18">
      <c r="A398" s="554"/>
      <c r="B398" s="555"/>
      <c r="C398" s="556"/>
      <c r="D398" s="557"/>
      <c r="E398" s="556"/>
    </row>
    <row r="399" spans="1:18">
      <c r="A399" s="554"/>
      <c r="B399" s="654"/>
      <c r="C399" s="654"/>
      <c r="D399" s="654"/>
      <c r="E399" s="654"/>
    </row>
    <row r="400" spans="1:18">
      <c r="A400" s="554"/>
      <c r="B400" s="558"/>
      <c r="C400" s="559"/>
      <c r="D400" s="560"/>
      <c r="E400" s="559"/>
    </row>
    <row r="401" spans="1:5">
      <c r="A401" s="554"/>
      <c r="B401" s="558"/>
      <c r="C401" s="556"/>
      <c r="D401" s="557"/>
      <c r="E401" s="556"/>
    </row>
    <row r="402" spans="1:5">
      <c r="A402" s="554"/>
      <c r="B402" s="561"/>
      <c r="C402" s="556"/>
      <c r="D402" s="557"/>
      <c r="E402" s="556"/>
    </row>
    <row r="403" spans="1:5">
      <c r="A403" s="562"/>
      <c r="B403" s="563"/>
      <c r="C403" s="564"/>
      <c r="D403" s="565"/>
      <c r="E403" s="564"/>
    </row>
    <row r="404" spans="1:5">
      <c r="A404" s="562"/>
      <c r="B404" s="563"/>
      <c r="C404" s="564"/>
      <c r="D404" s="565"/>
      <c r="E404" s="564"/>
    </row>
    <row r="405" spans="1:5">
      <c r="A405" s="562"/>
      <c r="B405" s="563"/>
      <c r="C405" s="564"/>
      <c r="D405" s="565"/>
      <c r="E405" s="564"/>
    </row>
    <row r="406" spans="1:5">
      <c r="A406" s="562"/>
      <c r="B406" s="563"/>
      <c r="C406" s="564"/>
      <c r="D406" s="565"/>
      <c r="E406" s="564"/>
    </row>
    <row r="407" spans="1:5">
      <c r="A407" s="562"/>
      <c r="B407" s="566"/>
      <c r="C407" s="567"/>
      <c r="D407" s="568"/>
      <c r="E407" s="567"/>
    </row>
    <row r="408" spans="1:5">
      <c r="A408" s="562"/>
      <c r="B408" s="566"/>
      <c r="C408" s="567"/>
      <c r="D408" s="568"/>
      <c r="E408" s="567"/>
    </row>
    <row r="409" spans="1:5">
      <c r="A409" s="562"/>
      <c r="B409" s="569"/>
      <c r="C409" s="649"/>
      <c r="D409" s="649"/>
      <c r="E409" s="649"/>
    </row>
    <row r="410" spans="1:5">
      <c r="A410" s="562"/>
      <c r="B410" s="569"/>
      <c r="C410" s="649"/>
      <c r="D410" s="649"/>
      <c r="E410" s="649"/>
    </row>
    <row r="411" spans="1:5">
      <c r="A411" s="562"/>
      <c r="B411" s="570"/>
      <c r="C411" s="652"/>
      <c r="D411" s="652"/>
      <c r="E411" s="652"/>
    </row>
    <row r="412" spans="1:5">
      <c r="A412" s="562"/>
      <c r="B412" s="571"/>
      <c r="C412" s="649"/>
      <c r="D412" s="649"/>
      <c r="E412" s="649"/>
    </row>
    <row r="413" spans="1:5">
      <c r="A413" s="562"/>
      <c r="B413" s="572"/>
      <c r="C413" s="573"/>
      <c r="D413" s="574"/>
      <c r="E413" s="573"/>
    </row>
    <row r="414" spans="1:5">
      <c r="A414" s="562"/>
      <c r="B414" s="563"/>
      <c r="C414" s="564"/>
      <c r="D414" s="565"/>
      <c r="E414" s="564"/>
    </row>
    <row r="415" spans="1:5" ht="21">
      <c r="A415" s="575"/>
      <c r="B415" s="576"/>
      <c r="C415" s="577"/>
      <c r="D415" s="578"/>
      <c r="E415" s="577"/>
    </row>
    <row r="416" spans="1:5" ht="21">
      <c r="A416" s="575"/>
      <c r="B416" s="576"/>
      <c r="C416" s="577"/>
      <c r="D416" s="578"/>
      <c r="E416" s="577"/>
    </row>
    <row r="417" spans="1:5">
      <c r="A417" s="647"/>
      <c r="B417" s="647"/>
      <c r="C417" s="647"/>
      <c r="D417" s="647"/>
      <c r="E417" s="647"/>
    </row>
    <row r="418" spans="1:5">
      <c r="A418" s="647"/>
      <c r="B418" s="647"/>
      <c r="C418" s="647"/>
      <c r="D418" s="647"/>
      <c r="E418" s="647"/>
    </row>
    <row r="419" spans="1:5">
      <c r="A419" s="651"/>
      <c r="B419" s="651"/>
      <c r="C419" s="651"/>
      <c r="D419" s="651"/>
      <c r="E419" s="651"/>
    </row>
    <row r="420" spans="1:5">
      <c r="A420" s="647"/>
      <c r="B420" s="647"/>
      <c r="C420" s="647"/>
      <c r="D420" s="647"/>
      <c r="E420" s="647"/>
    </row>
  </sheetData>
  <mergeCells count="42">
    <mergeCell ref="H384:N384"/>
    <mergeCell ref="B399:E399"/>
    <mergeCell ref="B96:F96"/>
    <mergeCell ref="A1:G1"/>
    <mergeCell ref="A2:G2"/>
    <mergeCell ref="B296:F296"/>
    <mergeCell ref="B29:F29"/>
    <mergeCell ref="A3:G3"/>
    <mergeCell ref="B287:F287"/>
    <mergeCell ref="B135:F135"/>
    <mergeCell ref="B7:F7"/>
    <mergeCell ref="B281:F281"/>
    <mergeCell ref="B227:F227"/>
    <mergeCell ref="B143:F143"/>
    <mergeCell ref="B13:F13"/>
    <mergeCell ref="B166:F166"/>
    <mergeCell ref="A419:E419"/>
    <mergeCell ref="B273:F273"/>
    <mergeCell ref="B214:F214"/>
    <mergeCell ref="A417:E417"/>
    <mergeCell ref="A418:E418"/>
    <mergeCell ref="B330:F330"/>
    <mergeCell ref="C410:E410"/>
    <mergeCell ref="A374:F374"/>
    <mergeCell ref="C411:E411"/>
    <mergeCell ref="C393:G393"/>
    <mergeCell ref="B189:F189"/>
    <mergeCell ref="A420:E420"/>
    <mergeCell ref="B306:F306"/>
    <mergeCell ref="B249:F249"/>
    <mergeCell ref="C412:E412"/>
    <mergeCell ref="B349:F349"/>
    <mergeCell ref="B379:G379"/>
    <mergeCell ref="A376:F376"/>
    <mergeCell ref="B356:F356"/>
    <mergeCell ref="A362:F362"/>
    <mergeCell ref="B381:G381"/>
    <mergeCell ref="B345:F345"/>
    <mergeCell ref="C409:E409"/>
    <mergeCell ref="A378:G378"/>
    <mergeCell ref="C391:G391"/>
    <mergeCell ref="C392:G392"/>
  </mergeCells>
  <printOptions horizontalCentered="1"/>
  <pageMargins left="0.17" right="0.17" top="1.07" bottom="0.31496062992125984" header="0" footer="0"/>
  <pageSetup paperSize="9" scale="52"/>
  <headerFooter alignWithMargins="0">
    <oddHeader>&amp;C&amp;G
&amp;"Forte,Regular"&amp;14Presidencia de la Republica
Comisión Presidencial En  Apoyo Del Desarrollo Provincial</oddHead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PRESUP.EDIF.TIPO A "EL RIIITO"</vt:lpstr>
      <vt:lpstr>PRES Comision</vt:lpstr>
      <vt:lpstr>PRES Comision PRECIO ANTIGUO</vt:lpstr>
      <vt:lpstr>a</vt:lpstr>
      <vt:lpstr>Play Juana Vicente</vt:lpstr>
      <vt:lpstr>Play Hacienda Estrella</vt:lpstr>
      <vt:lpstr>a!Área_de_impresión</vt:lpstr>
      <vt:lpstr>'Play Hacienda Estrella'!Área_de_impresión</vt:lpstr>
      <vt:lpstr>'Play Juana Vicente'!Área_de_impresión</vt:lpstr>
      <vt:lpstr>'PRES Comision'!Área_de_impresión</vt:lpstr>
      <vt:lpstr>'PRES Comision PRECIO ANTIGUO'!Área_de_impresión</vt:lpstr>
      <vt:lpstr>'PRESUP.EDIF.TIPO A "EL RIIITO"'!Área_de_impresión</vt:lpstr>
      <vt:lpstr>a!Títulos_a_imprimir</vt:lpstr>
      <vt:lpstr>'Play Hacienda Estrella'!Títulos_a_imprimir</vt:lpstr>
      <vt:lpstr>'Play Juana Vicente'!Títulos_a_imprimir</vt:lpstr>
      <vt:lpstr>'PRES Comision'!Títulos_a_imprimir</vt:lpstr>
      <vt:lpstr>'PRES Comision PRECIO ANTIGUO'!Títulos_a_imprimir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bonetecSRL</dc:creator>
  <cp:lastModifiedBy>Stalin Ramirez</cp:lastModifiedBy>
  <dcterms:created xsi:type="dcterms:W3CDTF">2013-10-15T22:52:25Z</dcterms:created>
  <dcterms:modified xsi:type="dcterms:W3CDTF">2023-07-23T23:53:11Z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05519ec28dde4879a36e2e582df6eb9a</vt:lpwstr>
  </property>
</Properties>
</file>